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0730" windowHeight="1080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N108" i="1" l="1"/>
  <c r="L108" i="1"/>
  <c r="F108" i="1"/>
  <c r="C108" i="1"/>
  <c r="B108" i="1"/>
  <c r="N107" i="1"/>
  <c r="L107" i="1"/>
  <c r="F107" i="1"/>
  <c r="C107" i="1"/>
  <c r="B107" i="1"/>
  <c r="N106" i="1"/>
  <c r="L106" i="1"/>
  <c r="F106" i="1"/>
  <c r="C106" i="1"/>
  <c r="B106" i="1"/>
  <c r="N105" i="1"/>
  <c r="L105" i="1"/>
  <c r="F105" i="1"/>
  <c r="C105" i="1"/>
  <c r="B105" i="1"/>
  <c r="N104" i="1"/>
  <c r="L104" i="1"/>
  <c r="F104" i="1"/>
  <c r="C104" i="1"/>
  <c r="B104" i="1"/>
  <c r="N103" i="1"/>
  <c r="L103" i="1"/>
  <c r="F103" i="1"/>
  <c r="C103" i="1"/>
  <c r="B103" i="1"/>
  <c r="N102" i="1"/>
  <c r="L102" i="1"/>
  <c r="F102" i="1"/>
  <c r="C102" i="1"/>
  <c r="B102" i="1"/>
  <c r="N101" i="1"/>
  <c r="L101" i="1"/>
  <c r="F101" i="1"/>
  <c r="C101" i="1"/>
  <c r="B101" i="1"/>
  <c r="N100" i="1"/>
  <c r="L100" i="1"/>
  <c r="F100" i="1"/>
  <c r="C100" i="1"/>
  <c r="B100" i="1"/>
  <c r="N99" i="1"/>
  <c r="L99" i="1"/>
  <c r="F99" i="1"/>
  <c r="C99" i="1"/>
  <c r="B99" i="1"/>
  <c r="N98" i="1"/>
  <c r="L98" i="1"/>
  <c r="F98" i="1"/>
  <c r="C98" i="1"/>
  <c r="B98" i="1"/>
  <c r="N97" i="1"/>
  <c r="L97" i="1"/>
  <c r="F97" i="1"/>
  <c r="C97" i="1"/>
  <c r="B97" i="1"/>
  <c r="N96" i="1"/>
  <c r="L96" i="1"/>
  <c r="F96" i="1"/>
  <c r="C96" i="1"/>
  <c r="B96" i="1"/>
  <c r="N95" i="1"/>
  <c r="L95" i="1"/>
  <c r="F95" i="1"/>
  <c r="C95" i="1"/>
  <c r="B95" i="1"/>
  <c r="N94" i="1"/>
  <c r="L94" i="1"/>
  <c r="F94" i="1"/>
  <c r="C94" i="1"/>
  <c r="B94" i="1"/>
  <c r="N93" i="1"/>
  <c r="L93" i="1"/>
  <c r="F93" i="1"/>
  <c r="C93" i="1"/>
  <c r="B93" i="1"/>
  <c r="N92" i="1"/>
  <c r="L92" i="1"/>
  <c r="F92" i="1"/>
  <c r="C92" i="1"/>
  <c r="B92" i="1"/>
  <c r="N91" i="1"/>
  <c r="L91" i="1"/>
  <c r="F91" i="1"/>
  <c r="C91" i="1"/>
  <c r="B91" i="1"/>
  <c r="N90" i="1"/>
  <c r="L90" i="1"/>
  <c r="F90" i="1"/>
  <c r="C90" i="1"/>
  <c r="B90" i="1"/>
  <c r="N89" i="1"/>
  <c r="L89" i="1"/>
  <c r="F89" i="1"/>
  <c r="C89" i="1"/>
  <c r="B89" i="1"/>
  <c r="N88" i="1"/>
  <c r="L88" i="1"/>
  <c r="F88" i="1"/>
  <c r="C88" i="1"/>
  <c r="B88" i="1"/>
  <c r="N87" i="1"/>
  <c r="L87" i="1"/>
  <c r="F87" i="1"/>
  <c r="C87" i="1"/>
  <c r="B87" i="1"/>
  <c r="N86" i="1"/>
  <c r="L86" i="1"/>
  <c r="F86" i="1"/>
  <c r="C86" i="1"/>
  <c r="B86" i="1"/>
  <c r="N85" i="1"/>
  <c r="L85" i="1"/>
  <c r="F85" i="1"/>
  <c r="C85" i="1"/>
  <c r="B85" i="1"/>
  <c r="N84" i="1"/>
  <c r="L84" i="1"/>
  <c r="F84" i="1"/>
  <c r="C84" i="1"/>
  <c r="B84" i="1"/>
  <c r="N83" i="1"/>
  <c r="L83" i="1"/>
  <c r="F83" i="1"/>
  <c r="C83" i="1"/>
  <c r="B83" i="1"/>
  <c r="N82" i="1"/>
  <c r="L82" i="1"/>
  <c r="F82" i="1"/>
  <c r="C82" i="1"/>
  <c r="B82" i="1"/>
  <c r="N81" i="1"/>
  <c r="L81" i="1"/>
  <c r="F81" i="1"/>
  <c r="C81" i="1"/>
  <c r="B81" i="1"/>
  <c r="N80" i="1"/>
  <c r="L80" i="1"/>
  <c r="F80" i="1"/>
  <c r="C80" i="1"/>
  <c r="B80" i="1"/>
  <c r="N79" i="1"/>
  <c r="L79" i="1"/>
  <c r="F79" i="1"/>
  <c r="C79" i="1"/>
  <c r="B79" i="1"/>
  <c r="N78" i="1"/>
  <c r="L78" i="1"/>
  <c r="F78" i="1"/>
  <c r="C78" i="1"/>
  <c r="B78" i="1"/>
  <c r="N77" i="1"/>
  <c r="L77" i="1"/>
  <c r="F77" i="1"/>
  <c r="C77" i="1"/>
  <c r="B77" i="1"/>
  <c r="N76" i="1"/>
  <c r="L76" i="1"/>
  <c r="F76" i="1"/>
  <c r="C76" i="1"/>
  <c r="B76" i="1"/>
  <c r="N75" i="1"/>
  <c r="L75" i="1"/>
  <c r="F75" i="1"/>
  <c r="C75" i="1"/>
  <c r="B75" i="1"/>
  <c r="N74" i="1"/>
  <c r="L74" i="1"/>
  <c r="F74" i="1"/>
  <c r="C74" i="1"/>
  <c r="B74" i="1"/>
  <c r="N73" i="1"/>
  <c r="L73" i="1"/>
  <c r="F73" i="1"/>
  <c r="C73" i="1"/>
  <c r="B73" i="1"/>
  <c r="N72" i="1"/>
  <c r="L72" i="1"/>
  <c r="F72" i="1"/>
  <c r="C72" i="1"/>
  <c r="B72" i="1"/>
  <c r="N71" i="1"/>
  <c r="L71" i="1"/>
  <c r="F71" i="1"/>
  <c r="C71" i="1"/>
  <c r="B71" i="1"/>
  <c r="N70" i="1"/>
  <c r="L70" i="1"/>
  <c r="F70" i="1"/>
  <c r="C70" i="1"/>
  <c r="B70" i="1"/>
  <c r="N69" i="1"/>
  <c r="L69" i="1"/>
  <c r="F69" i="1"/>
  <c r="C69" i="1"/>
  <c r="B69" i="1"/>
  <c r="N68" i="1"/>
  <c r="L68" i="1"/>
  <c r="F68" i="1"/>
  <c r="C68" i="1"/>
  <c r="B68" i="1"/>
  <c r="N67" i="1"/>
  <c r="L67" i="1"/>
  <c r="F67" i="1"/>
  <c r="C67" i="1"/>
  <c r="B67" i="1"/>
  <c r="N66" i="1"/>
  <c r="L66" i="1"/>
  <c r="F66" i="1"/>
  <c r="C66" i="1"/>
  <c r="B66" i="1"/>
  <c r="N65" i="1"/>
  <c r="L65" i="1"/>
  <c r="F65" i="1"/>
  <c r="C65" i="1"/>
  <c r="B65" i="1"/>
  <c r="N64" i="1"/>
  <c r="L64" i="1"/>
  <c r="F64" i="1"/>
  <c r="C64" i="1"/>
  <c r="B64" i="1"/>
  <c r="N63" i="1"/>
  <c r="L63" i="1"/>
  <c r="F63" i="1"/>
  <c r="C63" i="1"/>
  <c r="B63" i="1"/>
  <c r="N62" i="1"/>
  <c r="L62" i="1"/>
  <c r="F62" i="1"/>
  <c r="C62" i="1"/>
  <c r="B62" i="1"/>
  <c r="N61" i="1"/>
  <c r="L61" i="1"/>
  <c r="F61" i="1"/>
  <c r="C61" i="1"/>
  <c r="B61" i="1"/>
  <c r="N60" i="1"/>
  <c r="L60" i="1"/>
  <c r="F60" i="1"/>
  <c r="C60" i="1"/>
  <c r="B60" i="1"/>
  <c r="N59" i="1"/>
  <c r="L59" i="1"/>
  <c r="F59" i="1"/>
  <c r="C59" i="1"/>
  <c r="B59" i="1"/>
  <c r="N58" i="1"/>
  <c r="L58" i="1"/>
  <c r="F58" i="1"/>
  <c r="C58" i="1"/>
  <c r="B58" i="1"/>
  <c r="N57" i="1"/>
  <c r="L57" i="1"/>
  <c r="F57" i="1"/>
  <c r="C57" i="1"/>
  <c r="B57" i="1"/>
  <c r="N56" i="1"/>
  <c r="L56" i="1"/>
  <c r="F56" i="1"/>
  <c r="C56" i="1"/>
  <c r="B56" i="1"/>
  <c r="N55" i="1"/>
  <c r="L55" i="1"/>
  <c r="F55" i="1"/>
  <c r="C55" i="1"/>
  <c r="B55" i="1"/>
  <c r="N54" i="1"/>
  <c r="L54" i="1"/>
  <c r="F54" i="1"/>
  <c r="C54" i="1"/>
  <c r="B54" i="1"/>
  <c r="N53" i="1"/>
  <c r="L53" i="1"/>
  <c r="F53" i="1"/>
  <c r="C53" i="1"/>
  <c r="B53" i="1"/>
  <c r="N52" i="1"/>
  <c r="L52" i="1"/>
  <c r="F52" i="1"/>
  <c r="C52" i="1"/>
  <c r="B52" i="1"/>
  <c r="N51" i="1"/>
  <c r="L51" i="1"/>
  <c r="F51" i="1"/>
  <c r="C51" i="1"/>
  <c r="B51" i="1"/>
  <c r="N50" i="1"/>
  <c r="L50" i="1"/>
  <c r="F50" i="1"/>
  <c r="C50" i="1"/>
  <c r="B50" i="1"/>
  <c r="N49" i="1"/>
  <c r="L49" i="1"/>
  <c r="F49" i="1"/>
  <c r="C49" i="1"/>
  <c r="B49" i="1"/>
  <c r="N48" i="1"/>
  <c r="L48" i="1"/>
  <c r="F48" i="1"/>
  <c r="C48" i="1"/>
  <c r="B48" i="1"/>
  <c r="N47" i="1"/>
  <c r="L47" i="1"/>
  <c r="F47" i="1"/>
  <c r="C47" i="1"/>
  <c r="B47" i="1"/>
  <c r="N46" i="1"/>
  <c r="L46" i="1"/>
  <c r="F46" i="1"/>
  <c r="C46" i="1"/>
  <c r="B46" i="1"/>
  <c r="N45" i="1"/>
  <c r="L45" i="1"/>
  <c r="F45" i="1"/>
  <c r="C45" i="1"/>
  <c r="B45" i="1"/>
  <c r="N44" i="1"/>
  <c r="L44" i="1"/>
  <c r="F44" i="1"/>
  <c r="C44" i="1"/>
  <c r="B44" i="1"/>
  <c r="N43" i="1"/>
  <c r="L43" i="1"/>
  <c r="F43" i="1"/>
  <c r="C43" i="1"/>
  <c r="B43" i="1"/>
  <c r="N42" i="1"/>
  <c r="L42" i="1"/>
  <c r="F42" i="1"/>
  <c r="C42" i="1"/>
  <c r="B42" i="1"/>
  <c r="N41" i="1"/>
  <c r="L41" i="1"/>
  <c r="F41" i="1"/>
  <c r="C41" i="1"/>
  <c r="B41" i="1"/>
  <c r="N40" i="1"/>
  <c r="L40" i="1"/>
  <c r="F40" i="1"/>
  <c r="C40" i="1"/>
  <c r="B40" i="1"/>
  <c r="N39" i="1"/>
  <c r="L39" i="1"/>
  <c r="F39" i="1"/>
  <c r="C39" i="1"/>
  <c r="B39" i="1"/>
  <c r="N38" i="1"/>
  <c r="L38" i="1"/>
  <c r="F38" i="1"/>
  <c r="C38" i="1"/>
  <c r="B38" i="1"/>
  <c r="N37" i="1"/>
  <c r="L37" i="1"/>
  <c r="F37" i="1"/>
  <c r="C37" i="1"/>
  <c r="B37" i="1"/>
  <c r="N36" i="1"/>
  <c r="L36" i="1"/>
  <c r="F36" i="1"/>
  <c r="C36" i="1"/>
  <c r="B36" i="1"/>
  <c r="N35" i="1"/>
  <c r="L35" i="1"/>
  <c r="F35" i="1"/>
  <c r="C35" i="1"/>
  <c r="B35" i="1"/>
  <c r="N34" i="1"/>
  <c r="L34" i="1"/>
  <c r="F34" i="1"/>
  <c r="C34" i="1"/>
  <c r="B34" i="1"/>
  <c r="N33" i="1"/>
  <c r="L33" i="1"/>
  <c r="F33" i="1"/>
  <c r="C33" i="1"/>
  <c r="B33" i="1"/>
  <c r="N32" i="1"/>
  <c r="L32" i="1"/>
  <c r="F32" i="1"/>
  <c r="C32" i="1"/>
  <c r="B32" i="1"/>
  <c r="N31" i="1"/>
  <c r="L31" i="1"/>
  <c r="F31" i="1"/>
  <c r="C31" i="1"/>
  <c r="B31" i="1"/>
  <c r="N30" i="1"/>
  <c r="L30" i="1"/>
  <c r="F30" i="1"/>
  <c r="C30" i="1"/>
  <c r="B30" i="1"/>
  <c r="N29" i="1"/>
  <c r="L29" i="1"/>
  <c r="F29" i="1"/>
  <c r="C29" i="1"/>
  <c r="B29" i="1"/>
  <c r="N28" i="1"/>
  <c r="L28" i="1"/>
  <c r="F28" i="1"/>
  <c r="C28" i="1"/>
  <c r="B28" i="1"/>
  <c r="N27" i="1"/>
  <c r="L27" i="1"/>
  <c r="F27" i="1"/>
  <c r="C27" i="1"/>
  <c r="B27" i="1"/>
  <c r="N26" i="1"/>
  <c r="L26" i="1"/>
  <c r="F26" i="1"/>
  <c r="C26" i="1"/>
  <c r="B26" i="1"/>
  <c r="N25" i="1"/>
  <c r="L25" i="1"/>
  <c r="F25" i="1"/>
  <c r="C25" i="1"/>
  <c r="B25" i="1"/>
  <c r="N24" i="1"/>
  <c r="L24" i="1"/>
  <c r="F24" i="1"/>
  <c r="C24" i="1"/>
  <c r="B24" i="1"/>
  <c r="N23" i="1"/>
  <c r="L23" i="1"/>
  <c r="F23" i="1"/>
  <c r="C23" i="1"/>
  <c r="B23" i="1"/>
  <c r="N22" i="1"/>
  <c r="L22" i="1"/>
  <c r="F22" i="1"/>
  <c r="C22" i="1"/>
  <c r="B22" i="1"/>
  <c r="N21" i="1"/>
  <c r="L21" i="1"/>
  <c r="F21" i="1"/>
  <c r="C21" i="1"/>
  <c r="B21" i="1"/>
  <c r="N20" i="1"/>
  <c r="L20" i="1"/>
  <c r="F20" i="1"/>
  <c r="C20" i="1"/>
  <c r="B20" i="1"/>
  <c r="N19" i="1"/>
  <c r="L19" i="1"/>
  <c r="F19" i="1"/>
  <c r="C19" i="1"/>
  <c r="B19" i="1"/>
  <c r="N18" i="1"/>
  <c r="L18" i="1"/>
  <c r="F18" i="1"/>
  <c r="C18" i="1"/>
  <c r="B18" i="1"/>
  <c r="N17" i="1"/>
  <c r="L17" i="1"/>
  <c r="F17" i="1"/>
  <c r="C17" i="1"/>
  <c r="B17" i="1"/>
  <c r="N16" i="1"/>
  <c r="L16" i="1"/>
  <c r="F16" i="1"/>
  <c r="C16" i="1"/>
  <c r="B16" i="1"/>
  <c r="N15" i="1"/>
  <c r="L15" i="1"/>
  <c r="F15" i="1"/>
  <c r="C15" i="1"/>
  <c r="B15" i="1"/>
  <c r="N14" i="1"/>
  <c r="L14" i="1"/>
  <c r="F14" i="1"/>
  <c r="C14" i="1"/>
  <c r="B14" i="1"/>
  <c r="N13" i="1"/>
  <c r="L13" i="1"/>
  <c r="F13" i="1"/>
  <c r="C13" i="1"/>
  <c r="B13" i="1"/>
  <c r="N12" i="1"/>
  <c r="L12" i="1"/>
  <c r="F12" i="1"/>
  <c r="C12" i="1"/>
  <c r="B12" i="1"/>
  <c r="N11" i="1"/>
  <c r="L11" i="1"/>
  <c r="F11" i="1"/>
  <c r="C11" i="1"/>
  <c r="B11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H9" i="1"/>
  <c r="G9" i="1"/>
  <c r="F9" i="1"/>
  <c r="E9" i="1"/>
  <c r="L8" i="1"/>
  <c r="K8" i="1"/>
  <c r="J8" i="1"/>
  <c r="G8" i="1"/>
  <c r="E8" i="1"/>
  <c r="N7" i="1"/>
  <c r="M7" i="1"/>
  <c r="J7" i="1"/>
  <c r="I7" i="1"/>
  <c r="E7" i="1"/>
  <c r="D7" i="1"/>
  <c r="M6" i="1"/>
  <c r="I6" i="1"/>
  <c r="D6" i="1"/>
  <c r="C6" i="1"/>
  <c r="B6" i="1"/>
  <c r="A6" i="1"/>
</calcChain>
</file>

<file path=xl/sharedStrings.xml><?xml version="1.0" encoding="utf-8"?>
<sst xmlns="http://schemas.openxmlformats.org/spreadsheetml/2006/main" count="104" uniqueCount="47">
  <si>
    <t>Отчет № 7. 03.09.2020 15:37:09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</si>
  <si>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
Внимание! Так как отчет содержит необработанные платежи, сведения, содержащиеся в нем, могут быть недостоверными или неполными.</t>
  </si>
  <si>
    <t>Выборы депутатов Думы городского округа Октябрьск Самарской области  седьмого созыва</t>
  </si>
  <si>
    <t>По состоянию на 02.09.2020</t>
  </si>
  <si>
    <t>В руб.</t>
  </si>
  <si>
    <t>1</t>
  </si>
  <si>
    <t>1.</t>
  </si>
  <si>
    <t/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</si>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</sst>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9"/>
  <sheetViews>
    <sheetView tabSelected="1" topLeftCell="A103" workbookViewId="0"/>
  </sheetViews>
  <sheetFormatPr defaultRowHeight="15" x14ac:dyDescent="0.25"/>
  <cols>
    <col min="1" max="1" width="8.140625" customWidth="1"/>
    <col min="2" max="3" width="12.7109375" customWidth="1"/>
    <col min="4" max="5" width="15.7109375" customWidth="1"/>
    <col min="6" max="6" width="9.7109375" customWidth="1"/>
    <col min="7" max="7" width="15.7109375" customWidth="1"/>
    <col min="8" max="8" width="5.7109375" customWidth="1"/>
    <col min="9" max="9" width="15.7109375" customWidth="1"/>
    <col min="10" max="10" width="13.140625" customWidth="1"/>
    <col min="11" max="11" width="15.7109375" customWidth="1"/>
    <col min="12" max="12" width="9.7109375" customWidth="1"/>
    <col min="13" max="13" width="15.7109375" customWidth="1"/>
    <col min="14" max="14" width="18.5703125" customWidth="1"/>
    <col min="15" max="15" width="9.140625" customWidth="1"/>
  </cols>
  <sheetData>
    <row r="1" spans="1:15" ht="15" customHeight="1" x14ac:dyDescent="0.25">
      <c r="N1" s="1" t="s">
        <v>0</v>
      </c>
    </row>
    <row r="2" spans="1:15" ht="246.6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5" ht="15.75" x14ac:dyDescent="0.2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5" x14ac:dyDescent="0.25">
      <c r="N4" s="3" t="s">
        <v>3</v>
      </c>
    </row>
    <row r="5" spans="1:15" x14ac:dyDescent="0.25">
      <c r="N5" s="3" t="s">
        <v>4</v>
      </c>
    </row>
    <row r="6" spans="1:15" ht="24" customHeight="1" x14ac:dyDescent="0.25">
      <c r="A6" s="16" t="str">
        <f t="shared" ref="A6" si="0">"№
п/п"</f>
        <v>№
п/п</v>
      </c>
      <c r="B6" s="16" t="str">
        <f t="shared" ref="B6" si="1">"Наименование территории"</f>
        <v>Наименование территории</v>
      </c>
      <c r="C6" s="16" t="str">
        <f t="shared" ref="C6" si="2">"Фамилия, имя, отчество кандидата"</f>
        <v>Фамилия, имя, отчество кандидата</v>
      </c>
      <c r="D6" s="19" t="str">
        <f t="shared" ref="D6" si="3">"Поступило средств"</f>
        <v>Поступило средств</v>
      </c>
      <c r="E6" s="20"/>
      <c r="F6" s="20"/>
      <c r="G6" s="20"/>
      <c r="H6" s="21"/>
      <c r="I6" s="19" t="str">
        <f t="shared" ref="I6" si="4">"Израсходовано средств"</f>
        <v>Израсходовано средств</v>
      </c>
      <c r="J6" s="20"/>
      <c r="K6" s="20"/>
      <c r="L6" s="21"/>
      <c r="M6" s="19" t="str">
        <f t="shared" ref="M6" si="5">"Возвращено средств"</f>
        <v>Возвращено средств</v>
      </c>
      <c r="N6" s="21"/>
    </row>
    <row r="7" spans="1:15" ht="53.1" customHeight="1" x14ac:dyDescent="0.25">
      <c r="A7" s="17"/>
      <c r="B7" s="17"/>
      <c r="C7" s="17"/>
      <c r="D7" s="16" t="str">
        <f t="shared" ref="D7" si="6">"всего"</f>
        <v>всего</v>
      </c>
      <c r="E7" s="19" t="str">
        <f t="shared" ref="E7" si="7">"из них"</f>
        <v>из них</v>
      </c>
      <c r="F7" s="20"/>
      <c r="G7" s="20"/>
      <c r="H7" s="21"/>
      <c r="I7" s="16" t="str">
        <f t="shared" ref="I7" si="8">"всего"</f>
        <v>всего</v>
      </c>
      <c r="J7" s="19" t="str">
        <f t="shared" ref="J7" si="9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K7" s="20"/>
      <c r="L7" s="21"/>
      <c r="M7" s="16" t="str">
        <f t="shared" ref="M7" si="10">"сумма, руб."</f>
        <v>сумма, руб.</v>
      </c>
      <c r="N7" s="16" t="str">
        <f t="shared" ref="N7" si="11">"основание возврата"</f>
        <v>основание возврата</v>
      </c>
      <c r="O7" s="2"/>
    </row>
    <row r="8" spans="1:15" ht="69.95" customHeight="1" x14ac:dyDescent="0.25">
      <c r="A8" s="17"/>
      <c r="B8" s="17"/>
      <c r="C8" s="17"/>
      <c r="D8" s="17"/>
      <c r="E8" s="19" t="str">
        <f t="shared" ref="E8" si="12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F8" s="21"/>
      <c r="G8" s="19" t="str">
        <f t="shared" ref="G8" si="13">"пожертвования от граждан на сумму, превышающую  20 тыс. рублей"</f>
        <v>пожертвования от граждан на сумму, превышающую  20 тыс. рублей</v>
      </c>
      <c r="H8" s="21"/>
      <c r="I8" s="17"/>
      <c r="J8" s="16" t="str">
        <f t="shared" ref="J8" si="14">"дата операции"</f>
        <v>дата операции</v>
      </c>
      <c r="K8" s="16" t="str">
        <f t="shared" ref="K8" si="15">"сумма, руб."</f>
        <v>сумма, руб.</v>
      </c>
      <c r="L8" s="16" t="str">
        <f t="shared" ref="L8" si="16">"назначение платежа"</f>
        <v>назначение платежа</v>
      </c>
      <c r="M8" s="17"/>
      <c r="N8" s="17"/>
      <c r="O8" s="2"/>
    </row>
    <row r="9" spans="1:15" ht="75" customHeight="1" x14ac:dyDescent="0.25">
      <c r="A9" s="18"/>
      <c r="B9" s="18"/>
      <c r="C9" s="18"/>
      <c r="D9" s="18"/>
      <c r="E9" s="4" t="str">
        <f>"сумма, руб."</f>
        <v>сумма, руб.</v>
      </c>
      <c r="F9" s="4" t="str">
        <f>"наименование юридического лица"</f>
        <v>наименование юридического лица</v>
      </c>
      <c r="G9" s="4" t="str">
        <f>"сумма, руб."</f>
        <v>сумма, руб.</v>
      </c>
      <c r="H9" s="4" t="str">
        <f>"кол-во граждан"</f>
        <v>кол-во граждан</v>
      </c>
      <c r="I9" s="18"/>
      <c r="J9" s="18"/>
      <c r="K9" s="18"/>
      <c r="L9" s="18"/>
      <c r="M9" s="18"/>
      <c r="N9" s="18"/>
      <c r="O9" s="2"/>
    </row>
    <row r="10" spans="1:15" x14ac:dyDescent="0.25">
      <c r="A10" s="6" t="s">
        <v>5</v>
      </c>
      <c r="B10" s="4" t="str">
        <f>"2"</f>
        <v>2</v>
      </c>
      <c r="C10" s="4" t="str">
        <f>"3"</f>
        <v>3</v>
      </c>
      <c r="D10" s="4" t="str">
        <f>"4"</f>
        <v>4</v>
      </c>
      <c r="E10" s="4" t="str">
        <f>"5"</f>
        <v>5</v>
      </c>
      <c r="F10" s="4" t="str">
        <f>"6"</f>
        <v>6</v>
      </c>
      <c r="G10" s="4" t="str">
        <f>"7"</f>
        <v>7</v>
      </c>
      <c r="H10" s="4" t="str">
        <f>"8"</f>
        <v>8</v>
      </c>
      <c r="I10" s="4" t="str">
        <f>"9"</f>
        <v>9</v>
      </c>
      <c r="J10" s="4" t="str">
        <f>"10"</f>
        <v>10</v>
      </c>
      <c r="K10" s="4" t="str">
        <f>"11"</f>
        <v>11</v>
      </c>
      <c r="L10" s="4" t="str">
        <f>"12"</f>
        <v>12</v>
      </c>
      <c r="M10" s="4" t="str">
        <f>"13"</f>
        <v>13</v>
      </c>
      <c r="N10" s="4" t="str">
        <f>"14"</f>
        <v>14</v>
      </c>
      <c r="O10" s="2"/>
    </row>
    <row r="11" spans="1:15" ht="45" customHeight="1" x14ac:dyDescent="0.25">
      <c r="A11" s="7" t="s">
        <v>6</v>
      </c>
      <c r="B11" s="8" t="str">
        <f>"Первый (№ 1)"</f>
        <v>Первый (№ 1)</v>
      </c>
      <c r="C11" s="8" t="str">
        <f>"Ревин Владимир Викторович"</f>
        <v>Ревин Владимир Викторович</v>
      </c>
      <c r="D11" s="9">
        <v>3045</v>
      </c>
      <c r="E11" s="9"/>
      <c r="F11" s="8" t="str">
        <f>""</f>
        <v/>
      </c>
      <c r="G11" s="9"/>
      <c r="H11" s="10"/>
      <c r="I11" s="9">
        <v>3045</v>
      </c>
      <c r="J11" s="11"/>
      <c r="K11" s="9"/>
      <c r="L11" s="8" t="str">
        <f>""</f>
        <v/>
      </c>
      <c r="M11" s="9"/>
      <c r="N11" s="8" t="str">
        <f>""</f>
        <v/>
      </c>
      <c r="O11" s="5"/>
    </row>
    <row r="12" spans="1:15" ht="30" customHeight="1" x14ac:dyDescent="0.25">
      <c r="A12" s="6" t="s">
        <v>7</v>
      </c>
      <c r="B12" s="12" t="str">
        <f>""</f>
        <v/>
      </c>
      <c r="C12" s="12" t="str">
        <f>"Итого по кандидату"</f>
        <v>Итого по кандидату</v>
      </c>
      <c r="D12" s="13">
        <v>3045</v>
      </c>
      <c r="E12" s="13">
        <v>0</v>
      </c>
      <c r="F12" s="12" t="str">
        <f>""</f>
        <v/>
      </c>
      <c r="G12" s="13">
        <v>0</v>
      </c>
      <c r="H12" s="14"/>
      <c r="I12" s="13">
        <v>3045</v>
      </c>
      <c r="J12" s="15"/>
      <c r="K12" s="13">
        <v>0</v>
      </c>
      <c r="L12" s="12" t="str">
        <f>""</f>
        <v/>
      </c>
      <c r="M12" s="13">
        <v>0</v>
      </c>
      <c r="N12" s="12" t="str">
        <f>""</f>
        <v/>
      </c>
      <c r="O12" s="5"/>
    </row>
    <row r="13" spans="1:15" ht="60" customHeight="1" x14ac:dyDescent="0.25">
      <c r="A13" s="7" t="s">
        <v>8</v>
      </c>
      <c r="B13" s="8" t="str">
        <f>"Первый (№ 1)"</f>
        <v>Первый (№ 1)</v>
      </c>
      <c r="C13" s="8" t="str">
        <f>"Соколов Александр Валентинович"</f>
        <v>Соколов Александр Валентинович</v>
      </c>
      <c r="D13" s="9">
        <v>3000</v>
      </c>
      <c r="E13" s="9"/>
      <c r="F13" s="8" t="str">
        <f>""</f>
        <v/>
      </c>
      <c r="G13" s="9"/>
      <c r="H13" s="10"/>
      <c r="I13" s="9">
        <v>2500</v>
      </c>
      <c r="J13" s="11"/>
      <c r="K13" s="9"/>
      <c r="L13" s="8" t="str">
        <f>""</f>
        <v/>
      </c>
      <c r="M13" s="9"/>
      <c r="N13" s="8" t="str">
        <f>""</f>
        <v/>
      </c>
      <c r="O13" s="5"/>
    </row>
    <row r="14" spans="1:15" ht="30" customHeight="1" x14ac:dyDescent="0.25">
      <c r="A14" s="6" t="s">
        <v>7</v>
      </c>
      <c r="B14" s="12" t="str">
        <f>""</f>
        <v/>
      </c>
      <c r="C14" s="12" t="str">
        <f>"Итого по кандидату"</f>
        <v>Итого по кандидату</v>
      </c>
      <c r="D14" s="13">
        <v>3000</v>
      </c>
      <c r="E14" s="13">
        <v>0</v>
      </c>
      <c r="F14" s="12" t="str">
        <f>""</f>
        <v/>
      </c>
      <c r="G14" s="13">
        <v>0</v>
      </c>
      <c r="H14" s="14"/>
      <c r="I14" s="13">
        <v>2500</v>
      </c>
      <c r="J14" s="15"/>
      <c r="K14" s="13">
        <v>0</v>
      </c>
      <c r="L14" s="12" t="str">
        <f>""</f>
        <v/>
      </c>
      <c r="M14" s="13">
        <v>0</v>
      </c>
      <c r="N14" s="12" t="str">
        <f>""</f>
        <v/>
      </c>
      <c r="O14" s="5"/>
    </row>
    <row r="15" spans="1:15" ht="60" customHeight="1" x14ac:dyDescent="0.25">
      <c r="A15" s="6" t="s">
        <v>7</v>
      </c>
      <c r="B15" s="12" t="str">
        <f>""</f>
        <v/>
      </c>
      <c r="C15" s="12" t="str">
        <f>"Избирательный округ (Первый (№ 1)), всего"</f>
        <v>Избирательный округ (Первый (№ 1)), всего</v>
      </c>
      <c r="D15" s="13">
        <v>6045</v>
      </c>
      <c r="E15" s="13">
        <v>0</v>
      </c>
      <c r="F15" s="12" t="str">
        <f>""</f>
        <v/>
      </c>
      <c r="G15" s="13">
        <v>0</v>
      </c>
      <c r="H15" s="14"/>
      <c r="I15" s="13">
        <v>5545</v>
      </c>
      <c r="J15" s="15"/>
      <c r="K15" s="13">
        <v>0</v>
      </c>
      <c r="L15" s="12" t="str">
        <f>""</f>
        <v/>
      </c>
      <c r="M15" s="13">
        <v>0</v>
      </c>
      <c r="N15" s="12" t="str">
        <f>""</f>
        <v/>
      </c>
      <c r="O15" s="5"/>
    </row>
    <row r="16" spans="1:15" ht="45" customHeight="1" x14ac:dyDescent="0.25">
      <c r="A16" s="7" t="s">
        <v>9</v>
      </c>
      <c r="B16" s="8" t="str">
        <f>"Второй (№ 2)"</f>
        <v>Второй (№ 2)</v>
      </c>
      <c r="C16" s="8" t="str">
        <f>"Лутфуллин Марат Рашидович"</f>
        <v>Лутфуллин Марат Рашидович</v>
      </c>
      <c r="D16" s="9">
        <v>2100</v>
      </c>
      <c r="E16" s="9"/>
      <c r="F16" s="8" t="str">
        <f>""</f>
        <v/>
      </c>
      <c r="G16" s="9"/>
      <c r="H16" s="10"/>
      <c r="I16" s="9">
        <v>2100</v>
      </c>
      <c r="J16" s="11"/>
      <c r="K16" s="9"/>
      <c r="L16" s="8" t="str">
        <f>""</f>
        <v/>
      </c>
      <c r="M16" s="9"/>
      <c r="N16" s="8" t="str">
        <f>""</f>
        <v/>
      </c>
      <c r="O16" s="5"/>
    </row>
    <row r="17" spans="1:15" ht="30" customHeight="1" x14ac:dyDescent="0.25">
      <c r="A17" s="6" t="s">
        <v>7</v>
      </c>
      <c r="B17" s="12" t="str">
        <f>""</f>
        <v/>
      </c>
      <c r="C17" s="12" t="str">
        <f>"Итого по кандидату"</f>
        <v>Итого по кандидату</v>
      </c>
      <c r="D17" s="13">
        <v>2100</v>
      </c>
      <c r="E17" s="13">
        <v>0</v>
      </c>
      <c r="F17" s="12" t="str">
        <f>""</f>
        <v/>
      </c>
      <c r="G17" s="13">
        <v>0</v>
      </c>
      <c r="H17" s="14"/>
      <c r="I17" s="13">
        <v>2100</v>
      </c>
      <c r="J17" s="15"/>
      <c r="K17" s="13">
        <v>0</v>
      </c>
      <c r="L17" s="12" t="str">
        <f>""</f>
        <v/>
      </c>
      <c r="M17" s="13">
        <v>0</v>
      </c>
      <c r="N17" s="12" t="str">
        <f>""</f>
        <v/>
      </c>
      <c r="O17" s="5"/>
    </row>
    <row r="18" spans="1:15" ht="45" customHeight="1" x14ac:dyDescent="0.25">
      <c r="A18" s="7" t="s">
        <v>10</v>
      </c>
      <c r="B18" s="8" t="str">
        <f>"Второй (№ 2)"</f>
        <v>Второй (№ 2)</v>
      </c>
      <c r="C18" s="8" t="str">
        <f>"Михайлов Кирилл Сергеевич"</f>
        <v>Михайлов Кирилл Сергеевич</v>
      </c>
      <c r="D18" s="9">
        <v>3045</v>
      </c>
      <c r="E18" s="9"/>
      <c r="F18" s="8" t="str">
        <f>""</f>
        <v/>
      </c>
      <c r="G18" s="9"/>
      <c r="H18" s="10"/>
      <c r="I18" s="9">
        <v>3045</v>
      </c>
      <c r="J18" s="11"/>
      <c r="K18" s="9"/>
      <c r="L18" s="8" t="str">
        <f>""</f>
        <v/>
      </c>
      <c r="M18" s="9"/>
      <c r="N18" s="8" t="str">
        <f>""</f>
        <v/>
      </c>
      <c r="O18" s="5"/>
    </row>
    <row r="19" spans="1:15" ht="30" customHeight="1" x14ac:dyDescent="0.25">
      <c r="A19" s="6" t="s">
        <v>7</v>
      </c>
      <c r="B19" s="12" t="str">
        <f>""</f>
        <v/>
      </c>
      <c r="C19" s="12" t="str">
        <f>"Итого по кандидату"</f>
        <v>Итого по кандидату</v>
      </c>
      <c r="D19" s="13">
        <v>3045</v>
      </c>
      <c r="E19" s="13">
        <v>0</v>
      </c>
      <c r="F19" s="12" t="str">
        <f>""</f>
        <v/>
      </c>
      <c r="G19" s="13">
        <v>0</v>
      </c>
      <c r="H19" s="14"/>
      <c r="I19" s="13">
        <v>3045</v>
      </c>
      <c r="J19" s="15"/>
      <c r="K19" s="13">
        <v>0</v>
      </c>
      <c r="L19" s="12" t="str">
        <f>""</f>
        <v/>
      </c>
      <c r="M19" s="13">
        <v>0</v>
      </c>
      <c r="N19" s="12" t="str">
        <f>""</f>
        <v/>
      </c>
      <c r="O19" s="5"/>
    </row>
    <row r="20" spans="1:15" ht="60" customHeight="1" x14ac:dyDescent="0.25">
      <c r="A20" s="6" t="s">
        <v>7</v>
      </c>
      <c r="B20" s="12" t="str">
        <f>""</f>
        <v/>
      </c>
      <c r="C20" s="12" t="str">
        <f>"Избирательный округ (Второй (№ 2)), всего"</f>
        <v>Избирательный округ (Второй (№ 2)), всего</v>
      </c>
      <c r="D20" s="13">
        <v>5145</v>
      </c>
      <c r="E20" s="13">
        <v>0</v>
      </c>
      <c r="F20" s="12" t="str">
        <f>""</f>
        <v/>
      </c>
      <c r="G20" s="13">
        <v>0</v>
      </c>
      <c r="H20" s="14"/>
      <c r="I20" s="13">
        <v>5145</v>
      </c>
      <c r="J20" s="15"/>
      <c r="K20" s="13">
        <v>0</v>
      </c>
      <c r="L20" s="12" t="str">
        <f>""</f>
        <v/>
      </c>
      <c r="M20" s="13">
        <v>0</v>
      </c>
      <c r="N20" s="12" t="str">
        <f>""</f>
        <v/>
      </c>
      <c r="O20" s="5"/>
    </row>
    <row r="21" spans="1:15" ht="45" customHeight="1" x14ac:dyDescent="0.25">
      <c r="A21" s="7" t="s">
        <v>11</v>
      </c>
      <c r="B21" s="8" t="str">
        <f>"Третий (№ 3)"</f>
        <v>Третий (№ 3)</v>
      </c>
      <c r="C21" s="8" t="str">
        <f>"Тарасов Борис Борисович"</f>
        <v>Тарасов Борис Борисович</v>
      </c>
      <c r="D21" s="9">
        <v>3650</v>
      </c>
      <c r="E21" s="9"/>
      <c r="F21" s="8" t="str">
        <f>""</f>
        <v/>
      </c>
      <c r="G21" s="9"/>
      <c r="H21" s="10"/>
      <c r="I21" s="9">
        <v>3650</v>
      </c>
      <c r="J21" s="11"/>
      <c r="K21" s="9"/>
      <c r="L21" s="8" t="str">
        <f>""</f>
        <v/>
      </c>
      <c r="M21" s="9"/>
      <c r="N21" s="8" t="str">
        <f>""</f>
        <v/>
      </c>
      <c r="O21" s="5"/>
    </row>
    <row r="22" spans="1:15" ht="30" customHeight="1" x14ac:dyDescent="0.25">
      <c r="A22" s="6" t="s">
        <v>7</v>
      </c>
      <c r="B22" s="12" t="str">
        <f>""</f>
        <v/>
      </c>
      <c r="C22" s="12" t="str">
        <f>"Итого по кандидату"</f>
        <v>Итого по кандидату</v>
      </c>
      <c r="D22" s="13">
        <v>3650</v>
      </c>
      <c r="E22" s="13">
        <v>0</v>
      </c>
      <c r="F22" s="12" t="str">
        <f>""</f>
        <v/>
      </c>
      <c r="G22" s="13">
        <v>0</v>
      </c>
      <c r="H22" s="14"/>
      <c r="I22" s="13">
        <v>3650</v>
      </c>
      <c r="J22" s="15"/>
      <c r="K22" s="13">
        <v>0</v>
      </c>
      <c r="L22" s="12" t="str">
        <f>""</f>
        <v/>
      </c>
      <c r="M22" s="13">
        <v>0</v>
      </c>
      <c r="N22" s="12" t="str">
        <f>""</f>
        <v/>
      </c>
      <c r="O22" s="5"/>
    </row>
    <row r="23" spans="1:15" ht="45" customHeight="1" x14ac:dyDescent="0.25">
      <c r="A23" s="7" t="s">
        <v>12</v>
      </c>
      <c r="B23" s="8" t="str">
        <f>"Третий (№ 3)"</f>
        <v>Третий (№ 3)</v>
      </c>
      <c r="C23" s="8" t="str">
        <f>"Улатин Дмитрий Сергеевич"</f>
        <v>Улатин Дмитрий Сергеевич</v>
      </c>
      <c r="D23" s="9">
        <v>3045</v>
      </c>
      <c r="E23" s="9"/>
      <c r="F23" s="8" t="str">
        <f>""</f>
        <v/>
      </c>
      <c r="G23" s="9"/>
      <c r="H23" s="10"/>
      <c r="I23" s="9">
        <v>3045</v>
      </c>
      <c r="J23" s="11"/>
      <c r="K23" s="9"/>
      <c r="L23" s="8" t="str">
        <f>""</f>
        <v/>
      </c>
      <c r="M23" s="9"/>
      <c r="N23" s="8" t="str">
        <f>""</f>
        <v/>
      </c>
      <c r="O23" s="5"/>
    </row>
    <row r="24" spans="1:15" ht="30" customHeight="1" x14ac:dyDescent="0.25">
      <c r="A24" s="6" t="s">
        <v>7</v>
      </c>
      <c r="B24" s="12" t="str">
        <f>""</f>
        <v/>
      </c>
      <c r="C24" s="12" t="str">
        <f>"Итого по кандидату"</f>
        <v>Итого по кандидату</v>
      </c>
      <c r="D24" s="13">
        <v>3045</v>
      </c>
      <c r="E24" s="13">
        <v>0</v>
      </c>
      <c r="F24" s="12" t="str">
        <f>""</f>
        <v/>
      </c>
      <c r="G24" s="13">
        <v>0</v>
      </c>
      <c r="H24" s="14"/>
      <c r="I24" s="13">
        <v>3045</v>
      </c>
      <c r="J24" s="15"/>
      <c r="K24" s="13">
        <v>0</v>
      </c>
      <c r="L24" s="12" t="str">
        <f>""</f>
        <v/>
      </c>
      <c r="M24" s="13">
        <v>0</v>
      </c>
      <c r="N24" s="12" t="str">
        <f>""</f>
        <v/>
      </c>
      <c r="O24" s="5"/>
    </row>
    <row r="25" spans="1:15" ht="60" customHeight="1" x14ac:dyDescent="0.25">
      <c r="A25" s="6" t="s">
        <v>7</v>
      </c>
      <c r="B25" s="12" t="str">
        <f>""</f>
        <v/>
      </c>
      <c r="C25" s="12" t="str">
        <f>"Избирательный округ (Третий (№ 3)), всего"</f>
        <v>Избирательный округ (Третий (№ 3)), всего</v>
      </c>
      <c r="D25" s="13">
        <v>6695</v>
      </c>
      <c r="E25" s="13">
        <v>0</v>
      </c>
      <c r="F25" s="12" t="str">
        <f>""</f>
        <v/>
      </c>
      <c r="G25" s="13">
        <v>0</v>
      </c>
      <c r="H25" s="14"/>
      <c r="I25" s="13">
        <v>6695</v>
      </c>
      <c r="J25" s="15"/>
      <c r="K25" s="13">
        <v>0</v>
      </c>
      <c r="L25" s="12" t="str">
        <f>""</f>
        <v/>
      </c>
      <c r="M25" s="13">
        <v>0</v>
      </c>
      <c r="N25" s="12" t="str">
        <f>""</f>
        <v/>
      </c>
      <c r="O25" s="5"/>
    </row>
    <row r="26" spans="1:15" ht="45" customHeight="1" x14ac:dyDescent="0.25">
      <c r="A26" s="7" t="s">
        <v>13</v>
      </c>
      <c r="B26" s="8" t="str">
        <f>"Четвертый (№ 4)"</f>
        <v>Четвертый (№ 4)</v>
      </c>
      <c r="C26" s="8" t="str">
        <f>"Каменских Оксана Сергеевна"</f>
        <v>Каменских Оксана Сергеевна</v>
      </c>
      <c r="D26" s="9">
        <v>1800</v>
      </c>
      <c r="E26" s="9"/>
      <c r="F26" s="8" t="str">
        <f>""</f>
        <v/>
      </c>
      <c r="G26" s="9"/>
      <c r="H26" s="10"/>
      <c r="I26" s="9">
        <v>1790</v>
      </c>
      <c r="J26" s="11"/>
      <c r="K26" s="9"/>
      <c r="L26" s="8" t="str">
        <f>""</f>
        <v/>
      </c>
      <c r="M26" s="9"/>
      <c r="N26" s="8" t="str">
        <f>""</f>
        <v/>
      </c>
      <c r="O26" s="5"/>
    </row>
    <row r="27" spans="1:15" ht="30" customHeight="1" x14ac:dyDescent="0.25">
      <c r="A27" s="6" t="s">
        <v>7</v>
      </c>
      <c r="B27" s="12" t="str">
        <f>""</f>
        <v/>
      </c>
      <c r="C27" s="12" t="str">
        <f>"Итого по кандидату"</f>
        <v>Итого по кандидату</v>
      </c>
      <c r="D27" s="13">
        <v>1800</v>
      </c>
      <c r="E27" s="13">
        <v>0</v>
      </c>
      <c r="F27" s="12" t="str">
        <f>""</f>
        <v/>
      </c>
      <c r="G27" s="13">
        <v>0</v>
      </c>
      <c r="H27" s="14"/>
      <c r="I27" s="13">
        <v>1790</v>
      </c>
      <c r="J27" s="15"/>
      <c r="K27" s="13">
        <v>0</v>
      </c>
      <c r="L27" s="12" t="str">
        <f>""</f>
        <v/>
      </c>
      <c r="M27" s="13">
        <v>0</v>
      </c>
      <c r="N27" s="12" t="str">
        <f>""</f>
        <v/>
      </c>
      <c r="O27" s="5"/>
    </row>
    <row r="28" spans="1:15" ht="45" customHeight="1" x14ac:dyDescent="0.25">
      <c r="A28" s="7" t="s">
        <v>14</v>
      </c>
      <c r="B28" s="8" t="str">
        <f>"Четвертый (№ 4)"</f>
        <v>Четвертый (№ 4)</v>
      </c>
      <c r="C28" s="8" t="str">
        <f>"Погодин Вячеслав Викторович"</f>
        <v>Погодин Вячеслав Викторович</v>
      </c>
      <c r="D28" s="9">
        <v>3045</v>
      </c>
      <c r="E28" s="9"/>
      <c r="F28" s="8" t="str">
        <f>""</f>
        <v/>
      </c>
      <c r="G28" s="9"/>
      <c r="H28" s="10"/>
      <c r="I28" s="9">
        <v>3045</v>
      </c>
      <c r="J28" s="11"/>
      <c r="K28" s="9"/>
      <c r="L28" s="8" t="str">
        <f>""</f>
        <v/>
      </c>
      <c r="M28" s="9"/>
      <c r="N28" s="8" t="str">
        <f>""</f>
        <v/>
      </c>
      <c r="O28" s="5"/>
    </row>
    <row r="29" spans="1:15" ht="30" customHeight="1" x14ac:dyDescent="0.25">
      <c r="A29" s="6" t="s">
        <v>7</v>
      </c>
      <c r="B29" s="12" t="str">
        <f>""</f>
        <v/>
      </c>
      <c r="C29" s="12" t="str">
        <f>"Итого по кандидату"</f>
        <v>Итого по кандидату</v>
      </c>
      <c r="D29" s="13">
        <v>3045</v>
      </c>
      <c r="E29" s="13">
        <v>0</v>
      </c>
      <c r="F29" s="12" t="str">
        <f>""</f>
        <v/>
      </c>
      <c r="G29" s="13">
        <v>0</v>
      </c>
      <c r="H29" s="14"/>
      <c r="I29" s="13">
        <v>3045</v>
      </c>
      <c r="J29" s="15"/>
      <c r="K29" s="13">
        <v>0</v>
      </c>
      <c r="L29" s="12" t="str">
        <f>""</f>
        <v/>
      </c>
      <c r="M29" s="13">
        <v>0</v>
      </c>
      <c r="N29" s="12" t="str">
        <f>""</f>
        <v/>
      </c>
      <c r="O29" s="5"/>
    </row>
    <row r="30" spans="1:15" ht="75" customHeight="1" x14ac:dyDescent="0.25">
      <c r="A30" s="6" t="s">
        <v>7</v>
      </c>
      <c r="B30" s="12" t="str">
        <f>""</f>
        <v/>
      </c>
      <c r="C30" s="12" t="str">
        <f>"Избирательный округ (Четвертый (№ 4)), всего"</f>
        <v>Избирательный округ (Четвертый (№ 4)), всего</v>
      </c>
      <c r="D30" s="13">
        <v>4845</v>
      </c>
      <c r="E30" s="13">
        <v>0</v>
      </c>
      <c r="F30" s="12" t="str">
        <f>""</f>
        <v/>
      </c>
      <c r="G30" s="13">
        <v>0</v>
      </c>
      <c r="H30" s="14"/>
      <c r="I30" s="13">
        <v>4835</v>
      </c>
      <c r="J30" s="15"/>
      <c r="K30" s="13">
        <v>0</v>
      </c>
      <c r="L30" s="12" t="str">
        <f>""</f>
        <v/>
      </c>
      <c r="M30" s="13">
        <v>0</v>
      </c>
      <c r="N30" s="12" t="str">
        <f>""</f>
        <v/>
      </c>
      <c r="O30" s="5"/>
    </row>
    <row r="31" spans="1:15" ht="45" customHeight="1" x14ac:dyDescent="0.25">
      <c r="A31" s="7" t="s">
        <v>15</v>
      </c>
      <c r="B31" s="8" t="str">
        <f>"Пятый (№ 5)"</f>
        <v>Пятый (№ 5)</v>
      </c>
      <c r="C31" s="8" t="str">
        <f>"Столяров Петр Михайлович"</f>
        <v>Столяров Петр Михайлович</v>
      </c>
      <c r="D31" s="9">
        <v>1000</v>
      </c>
      <c r="E31" s="9"/>
      <c r="F31" s="8" t="str">
        <f>""</f>
        <v/>
      </c>
      <c r="G31" s="9"/>
      <c r="H31" s="10"/>
      <c r="I31" s="9">
        <v>835</v>
      </c>
      <c r="J31" s="11"/>
      <c r="K31" s="9"/>
      <c r="L31" s="8" t="str">
        <f>""</f>
        <v/>
      </c>
      <c r="M31" s="9"/>
      <c r="N31" s="8" t="str">
        <f>""</f>
        <v/>
      </c>
      <c r="O31" s="5"/>
    </row>
    <row r="32" spans="1:15" ht="30" customHeight="1" x14ac:dyDescent="0.25">
      <c r="A32" s="6" t="s">
        <v>7</v>
      </c>
      <c r="B32" s="12" t="str">
        <f>""</f>
        <v/>
      </c>
      <c r="C32" s="12" t="str">
        <f>"Итого по кандидату"</f>
        <v>Итого по кандидату</v>
      </c>
      <c r="D32" s="13">
        <v>1000</v>
      </c>
      <c r="E32" s="13">
        <v>0</v>
      </c>
      <c r="F32" s="12" t="str">
        <f>""</f>
        <v/>
      </c>
      <c r="G32" s="13">
        <v>0</v>
      </c>
      <c r="H32" s="14"/>
      <c r="I32" s="13">
        <v>835</v>
      </c>
      <c r="J32" s="15"/>
      <c r="K32" s="13">
        <v>0</v>
      </c>
      <c r="L32" s="12" t="str">
        <f>""</f>
        <v/>
      </c>
      <c r="M32" s="13">
        <v>0</v>
      </c>
      <c r="N32" s="12" t="str">
        <f>""</f>
        <v/>
      </c>
      <c r="O32" s="5"/>
    </row>
    <row r="33" spans="1:15" ht="60" customHeight="1" x14ac:dyDescent="0.25">
      <c r="A33" s="7" t="s">
        <v>16</v>
      </c>
      <c r="B33" s="8" t="str">
        <f>"Пятый (№ 5)"</f>
        <v>Пятый (№ 5)</v>
      </c>
      <c r="C33" s="8" t="str">
        <f>"Шальнова Елена Владимировна"</f>
        <v>Шальнова Елена Владимировна</v>
      </c>
      <c r="D33" s="9">
        <v>3045</v>
      </c>
      <c r="E33" s="9"/>
      <c r="F33" s="8" t="str">
        <f>""</f>
        <v/>
      </c>
      <c r="G33" s="9"/>
      <c r="H33" s="10"/>
      <c r="I33" s="9">
        <v>3045</v>
      </c>
      <c r="J33" s="11"/>
      <c r="K33" s="9"/>
      <c r="L33" s="8" t="str">
        <f>""</f>
        <v/>
      </c>
      <c r="M33" s="9"/>
      <c r="N33" s="8" t="str">
        <f>""</f>
        <v/>
      </c>
      <c r="O33" s="5"/>
    </row>
    <row r="34" spans="1:15" ht="30" customHeight="1" x14ac:dyDescent="0.25">
      <c r="A34" s="6" t="s">
        <v>7</v>
      </c>
      <c r="B34" s="12" t="str">
        <f>""</f>
        <v/>
      </c>
      <c r="C34" s="12" t="str">
        <f>"Итого по кандидату"</f>
        <v>Итого по кандидату</v>
      </c>
      <c r="D34" s="13">
        <v>3045</v>
      </c>
      <c r="E34" s="13">
        <v>0</v>
      </c>
      <c r="F34" s="12" t="str">
        <f>""</f>
        <v/>
      </c>
      <c r="G34" s="13">
        <v>0</v>
      </c>
      <c r="H34" s="14"/>
      <c r="I34" s="13">
        <v>3045</v>
      </c>
      <c r="J34" s="15"/>
      <c r="K34" s="13">
        <v>0</v>
      </c>
      <c r="L34" s="12" t="str">
        <f>""</f>
        <v/>
      </c>
      <c r="M34" s="13">
        <v>0</v>
      </c>
      <c r="N34" s="12" t="str">
        <f>""</f>
        <v/>
      </c>
      <c r="O34" s="5"/>
    </row>
    <row r="35" spans="1:15" ht="60" customHeight="1" x14ac:dyDescent="0.25">
      <c r="A35" s="6" t="s">
        <v>7</v>
      </c>
      <c r="B35" s="12" t="str">
        <f>""</f>
        <v/>
      </c>
      <c r="C35" s="12" t="str">
        <f>"Избирательный округ (Пятый (№ 5)), всего"</f>
        <v>Избирательный округ (Пятый (№ 5)), всего</v>
      </c>
      <c r="D35" s="13">
        <v>4045</v>
      </c>
      <c r="E35" s="13">
        <v>0</v>
      </c>
      <c r="F35" s="12" t="str">
        <f>""</f>
        <v/>
      </c>
      <c r="G35" s="13">
        <v>0</v>
      </c>
      <c r="H35" s="14"/>
      <c r="I35" s="13">
        <v>3880</v>
      </c>
      <c r="J35" s="15"/>
      <c r="K35" s="13">
        <v>0</v>
      </c>
      <c r="L35" s="12" t="str">
        <f>""</f>
        <v/>
      </c>
      <c r="M35" s="13">
        <v>0</v>
      </c>
      <c r="N35" s="12" t="str">
        <f>""</f>
        <v/>
      </c>
      <c r="O35" s="5"/>
    </row>
    <row r="36" spans="1:15" ht="45" customHeight="1" x14ac:dyDescent="0.25">
      <c r="A36" s="7" t="s">
        <v>17</v>
      </c>
      <c r="B36" s="8" t="str">
        <f>"Шестой (№ 6)"</f>
        <v>Шестой (№ 6)</v>
      </c>
      <c r="C36" s="8" t="str">
        <f>"Базарнов Андрей Юрьевич"</f>
        <v>Базарнов Андрей Юрьевич</v>
      </c>
      <c r="D36" s="9">
        <v>3045</v>
      </c>
      <c r="E36" s="9"/>
      <c r="F36" s="8" t="str">
        <f>""</f>
        <v/>
      </c>
      <c r="G36" s="9"/>
      <c r="H36" s="10"/>
      <c r="I36" s="9">
        <v>3045</v>
      </c>
      <c r="J36" s="11"/>
      <c r="K36" s="9"/>
      <c r="L36" s="8" t="str">
        <f>""</f>
        <v/>
      </c>
      <c r="M36" s="9"/>
      <c r="N36" s="8" t="str">
        <f>""</f>
        <v/>
      </c>
      <c r="O36" s="5"/>
    </row>
    <row r="37" spans="1:15" ht="30" customHeight="1" x14ac:dyDescent="0.25">
      <c r="A37" s="6" t="s">
        <v>7</v>
      </c>
      <c r="B37" s="12" t="str">
        <f>""</f>
        <v/>
      </c>
      <c r="C37" s="12" t="str">
        <f>"Итого по кандидату"</f>
        <v>Итого по кандидату</v>
      </c>
      <c r="D37" s="13">
        <v>3045</v>
      </c>
      <c r="E37" s="13">
        <v>0</v>
      </c>
      <c r="F37" s="12" t="str">
        <f>""</f>
        <v/>
      </c>
      <c r="G37" s="13">
        <v>0</v>
      </c>
      <c r="H37" s="14"/>
      <c r="I37" s="13">
        <v>3045</v>
      </c>
      <c r="J37" s="15"/>
      <c r="K37" s="13">
        <v>0</v>
      </c>
      <c r="L37" s="12" t="str">
        <f>""</f>
        <v/>
      </c>
      <c r="M37" s="13">
        <v>0</v>
      </c>
      <c r="N37" s="12" t="str">
        <f>""</f>
        <v/>
      </c>
      <c r="O37" s="5"/>
    </row>
    <row r="38" spans="1:15" ht="60" customHeight="1" x14ac:dyDescent="0.25">
      <c r="A38" s="7" t="s">
        <v>18</v>
      </c>
      <c r="B38" s="8" t="str">
        <f>"Шестой (№ 6)"</f>
        <v>Шестой (№ 6)</v>
      </c>
      <c r="C38" s="8" t="str">
        <f>"Глухов Сергей Александрович"</f>
        <v>Глухов Сергей Александрович</v>
      </c>
      <c r="D38" s="9">
        <v>1200</v>
      </c>
      <c r="E38" s="9"/>
      <c r="F38" s="8" t="str">
        <f>""</f>
        <v/>
      </c>
      <c r="G38" s="9"/>
      <c r="H38" s="10"/>
      <c r="I38" s="9">
        <v>835</v>
      </c>
      <c r="J38" s="11"/>
      <c r="K38" s="9"/>
      <c r="L38" s="8" t="str">
        <f>""</f>
        <v/>
      </c>
      <c r="M38" s="9"/>
      <c r="N38" s="8" t="str">
        <f>""</f>
        <v/>
      </c>
      <c r="O38" s="5"/>
    </row>
    <row r="39" spans="1:15" ht="30" customHeight="1" x14ac:dyDescent="0.25">
      <c r="A39" s="6" t="s">
        <v>7</v>
      </c>
      <c r="B39" s="12" t="str">
        <f>""</f>
        <v/>
      </c>
      <c r="C39" s="12" t="str">
        <f>"Итого по кандидату"</f>
        <v>Итого по кандидату</v>
      </c>
      <c r="D39" s="13">
        <v>1200</v>
      </c>
      <c r="E39" s="13">
        <v>0</v>
      </c>
      <c r="F39" s="12" t="str">
        <f>""</f>
        <v/>
      </c>
      <c r="G39" s="13">
        <v>0</v>
      </c>
      <c r="H39" s="14"/>
      <c r="I39" s="13">
        <v>835</v>
      </c>
      <c r="J39" s="15"/>
      <c r="K39" s="13">
        <v>0</v>
      </c>
      <c r="L39" s="12" t="str">
        <f>""</f>
        <v/>
      </c>
      <c r="M39" s="13">
        <v>0</v>
      </c>
      <c r="N39" s="12" t="str">
        <f>""</f>
        <v/>
      </c>
      <c r="O39" s="5"/>
    </row>
    <row r="40" spans="1:15" ht="45" customHeight="1" x14ac:dyDescent="0.25">
      <c r="A40" s="7" t="s">
        <v>19</v>
      </c>
      <c r="B40" s="8" t="str">
        <f>"Шестой (№ 6)"</f>
        <v>Шестой (№ 6)</v>
      </c>
      <c r="C40" s="8" t="str">
        <f>"Муракаев Ильдар Исмаилович"</f>
        <v>Муракаев Ильдар Исмаилович</v>
      </c>
      <c r="D40" s="9">
        <v>4000</v>
      </c>
      <c r="E40" s="9"/>
      <c r="F40" s="8" t="str">
        <f>""</f>
        <v/>
      </c>
      <c r="G40" s="9"/>
      <c r="H40" s="10"/>
      <c r="I40" s="9">
        <v>3610</v>
      </c>
      <c r="J40" s="11"/>
      <c r="K40" s="9"/>
      <c r="L40" s="8" t="str">
        <f>""</f>
        <v/>
      </c>
      <c r="M40" s="9"/>
      <c r="N40" s="8" t="str">
        <f>""</f>
        <v/>
      </c>
      <c r="O40" s="5"/>
    </row>
    <row r="41" spans="1:15" ht="30" customHeight="1" x14ac:dyDescent="0.25">
      <c r="A41" s="6" t="s">
        <v>7</v>
      </c>
      <c r="B41" s="12" t="str">
        <f>""</f>
        <v/>
      </c>
      <c r="C41" s="12" t="str">
        <f>"Итого по кандидату"</f>
        <v>Итого по кандидату</v>
      </c>
      <c r="D41" s="13">
        <v>4000</v>
      </c>
      <c r="E41" s="13">
        <v>0</v>
      </c>
      <c r="F41" s="12" t="str">
        <f>""</f>
        <v/>
      </c>
      <c r="G41" s="13">
        <v>0</v>
      </c>
      <c r="H41" s="14"/>
      <c r="I41" s="13">
        <v>3610</v>
      </c>
      <c r="J41" s="15"/>
      <c r="K41" s="13">
        <v>0</v>
      </c>
      <c r="L41" s="12" t="str">
        <f>""</f>
        <v/>
      </c>
      <c r="M41" s="13">
        <v>0</v>
      </c>
      <c r="N41" s="12" t="str">
        <f>""</f>
        <v/>
      </c>
      <c r="O41" s="5"/>
    </row>
    <row r="42" spans="1:15" ht="45" customHeight="1" x14ac:dyDescent="0.25">
      <c r="A42" s="7" t="s">
        <v>20</v>
      </c>
      <c r="B42" s="8" t="str">
        <f>"Шестой (№ 6)"</f>
        <v>Шестой (№ 6)</v>
      </c>
      <c r="C42" s="8" t="str">
        <f>"Янчишен Сергей Сергеевич"</f>
        <v>Янчишен Сергей Сергеевич</v>
      </c>
      <c r="D42" s="9">
        <v>400</v>
      </c>
      <c r="E42" s="9"/>
      <c r="F42" s="8" t="str">
        <f>""</f>
        <v/>
      </c>
      <c r="G42" s="9"/>
      <c r="H42" s="10"/>
      <c r="I42" s="9">
        <v>90</v>
      </c>
      <c r="J42" s="11"/>
      <c r="K42" s="9"/>
      <c r="L42" s="8" t="str">
        <f>""</f>
        <v/>
      </c>
      <c r="M42" s="9"/>
      <c r="N42" s="8" t="str">
        <f>""</f>
        <v/>
      </c>
      <c r="O42" s="5"/>
    </row>
    <row r="43" spans="1:15" ht="30" customHeight="1" x14ac:dyDescent="0.25">
      <c r="A43" s="6" t="s">
        <v>7</v>
      </c>
      <c r="B43" s="12" t="str">
        <f>""</f>
        <v/>
      </c>
      <c r="C43" s="12" t="str">
        <f>"Итого по кандидату"</f>
        <v>Итого по кандидату</v>
      </c>
      <c r="D43" s="13">
        <v>400</v>
      </c>
      <c r="E43" s="13">
        <v>0</v>
      </c>
      <c r="F43" s="12" t="str">
        <f>""</f>
        <v/>
      </c>
      <c r="G43" s="13">
        <v>0</v>
      </c>
      <c r="H43" s="14"/>
      <c r="I43" s="13">
        <v>90</v>
      </c>
      <c r="J43" s="15"/>
      <c r="K43" s="13">
        <v>0</v>
      </c>
      <c r="L43" s="12" t="str">
        <f>""</f>
        <v/>
      </c>
      <c r="M43" s="13">
        <v>0</v>
      </c>
      <c r="N43" s="12" t="str">
        <f>""</f>
        <v/>
      </c>
      <c r="O43" s="5"/>
    </row>
    <row r="44" spans="1:15" ht="60" customHeight="1" x14ac:dyDescent="0.25">
      <c r="A44" s="6" t="s">
        <v>7</v>
      </c>
      <c r="B44" s="12" t="str">
        <f>""</f>
        <v/>
      </c>
      <c r="C44" s="12" t="str">
        <f>"Избирательный округ (Шестой (№ 6)), всего"</f>
        <v>Избирательный округ (Шестой (№ 6)), всего</v>
      </c>
      <c r="D44" s="13">
        <v>8645</v>
      </c>
      <c r="E44" s="13">
        <v>0</v>
      </c>
      <c r="F44" s="12" t="str">
        <f>""</f>
        <v/>
      </c>
      <c r="G44" s="13">
        <v>0</v>
      </c>
      <c r="H44" s="14"/>
      <c r="I44" s="13">
        <v>7580</v>
      </c>
      <c r="J44" s="15"/>
      <c r="K44" s="13">
        <v>0</v>
      </c>
      <c r="L44" s="12" t="str">
        <f>""</f>
        <v/>
      </c>
      <c r="M44" s="13">
        <v>0</v>
      </c>
      <c r="N44" s="12" t="str">
        <f>""</f>
        <v/>
      </c>
      <c r="O44" s="5"/>
    </row>
    <row r="45" spans="1:15" ht="60" customHeight="1" x14ac:dyDescent="0.25">
      <c r="A45" s="7" t="s">
        <v>21</v>
      </c>
      <c r="B45" s="8" t="str">
        <f>"Седьмой (№ 7)"</f>
        <v>Седьмой (№ 7)</v>
      </c>
      <c r="C45" s="8" t="str">
        <f>"Бодров Евгений Анатольевич"</f>
        <v>Бодров Евгений Анатольевич</v>
      </c>
      <c r="D45" s="9">
        <v>3045</v>
      </c>
      <c r="E45" s="9"/>
      <c r="F45" s="8" t="str">
        <f>""</f>
        <v/>
      </c>
      <c r="G45" s="9"/>
      <c r="H45" s="10"/>
      <c r="I45" s="9">
        <v>3045</v>
      </c>
      <c r="J45" s="11"/>
      <c r="K45" s="9"/>
      <c r="L45" s="8" t="str">
        <f>""</f>
        <v/>
      </c>
      <c r="M45" s="9"/>
      <c r="N45" s="8" t="str">
        <f>""</f>
        <v/>
      </c>
      <c r="O45" s="5"/>
    </row>
    <row r="46" spans="1:15" ht="30" customHeight="1" x14ac:dyDescent="0.25">
      <c r="A46" s="6" t="s">
        <v>7</v>
      </c>
      <c r="B46" s="12" t="str">
        <f>""</f>
        <v/>
      </c>
      <c r="C46" s="12" t="str">
        <f>"Итого по кандидату"</f>
        <v>Итого по кандидату</v>
      </c>
      <c r="D46" s="13">
        <v>3045</v>
      </c>
      <c r="E46" s="13">
        <v>0</v>
      </c>
      <c r="F46" s="12" t="str">
        <f>""</f>
        <v/>
      </c>
      <c r="G46" s="13">
        <v>0</v>
      </c>
      <c r="H46" s="14"/>
      <c r="I46" s="13">
        <v>3045</v>
      </c>
      <c r="J46" s="15"/>
      <c r="K46" s="13">
        <v>0</v>
      </c>
      <c r="L46" s="12" t="str">
        <f>""</f>
        <v/>
      </c>
      <c r="M46" s="13">
        <v>0</v>
      </c>
      <c r="N46" s="12" t="str">
        <f>""</f>
        <v/>
      </c>
      <c r="O46" s="5"/>
    </row>
    <row r="47" spans="1:15" ht="60" customHeight="1" x14ac:dyDescent="0.25">
      <c r="A47" s="7" t="s">
        <v>22</v>
      </c>
      <c r="B47" s="8" t="str">
        <f>"Седьмой (№ 7)"</f>
        <v>Седьмой (№ 7)</v>
      </c>
      <c r="C47" s="8" t="str">
        <f>"Пономарева Ольга Вячеславовна"</f>
        <v>Пономарева Ольга Вячеславовна</v>
      </c>
      <c r="D47" s="9">
        <v>1000</v>
      </c>
      <c r="E47" s="9"/>
      <c r="F47" s="8" t="str">
        <f>""</f>
        <v/>
      </c>
      <c r="G47" s="9"/>
      <c r="H47" s="10"/>
      <c r="I47" s="9">
        <v>150</v>
      </c>
      <c r="J47" s="11"/>
      <c r="K47" s="9"/>
      <c r="L47" s="8" t="str">
        <f>""</f>
        <v/>
      </c>
      <c r="M47" s="9"/>
      <c r="N47" s="8" t="str">
        <f>""</f>
        <v/>
      </c>
      <c r="O47" s="5"/>
    </row>
    <row r="48" spans="1:15" ht="30" customHeight="1" x14ac:dyDescent="0.25">
      <c r="A48" s="6" t="s">
        <v>7</v>
      </c>
      <c r="B48" s="12" t="str">
        <f>""</f>
        <v/>
      </c>
      <c r="C48" s="12" t="str">
        <f>"Итого по кандидату"</f>
        <v>Итого по кандидату</v>
      </c>
      <c r="D48" s="13">
        <v>1000</v>
      </c>
      <c r="E48" s="13">
        <v>0</v>
      </c>
      <c r="F48" s="12" t="str">
        <f>""</f>
        <v/>
      </c>
      <c r="G48" s="13">
        <v>0</v>
      </c>
      <c r="H48" s="14"/>
      <c r="I48" s="13">
        <v>150</v>
      </c>
      <c r="J48" s="15"/>
      <c r="K48" s="13">
        <v>0</v>
      </c>
      <c r="L48" s="12" t="str">
        <f>""</f>
        <v/>
      </c>
      <c r="M48" s="13">
        <v>0</v>
      </c>
      <c r="N48" s="12" t="str">
        <f>""</f>
        <v/>
      </c>
      <c r="O48" s="5"/>
    </row>
    <row r="49" spans="1:15" ht="135" customHeight="1" x14ac:dyDescent="0.25">
      <c r="A49" s="7" t="s">
        <v>23</v>
      </c>
      <c r="B49" s="8" t="str">
        <f>"Седьмой (№ 7)"</f>
        <v>Седьмой (№ 7)</v>
      </c>
      <c r="C49" s="8" t="str">
        <f>"Семенов Роман Александрович"</f>
        <v>Семенов Роман Александрович</v>
      </c>
      <c r="D49" s="9">
        <v>2000</v>
      </c>
      <c r="E49" s="9"/>
      <c r="F49" s="8" t="str">
        <f>""</f>
        <v/>
      </c>
      <c r="G49" s="9"/>
      <c r="H49" s="10"/>
      <c r="I49" s="9">
        <v>150</v>
      </c>
      <c r="J49" s="11"/>
      <c r="K49" s="9"/>
      <c r="L49" s="8" t="str">
        <f>""</f>
        <v/>
      </c>
      <c r="M49" s="9">
        <v>1850</v>
      </c>
      <c r="N49" s="8" t="str">
        <f>"Возврат из избирательного фонда  собственных средств, поступивших в установленном порядке, кандидату"</f>
        <v>Возврат из избирательного фонда  собственных средств, поступивших в установленном порядке, кандидату</v>
      </c>
      <c r="O49" s="5"/>
    </row>
    <row r="50" spans="1:15" ht="30" customHeight="1" x14ac:dyDescent="0.25">
      <c r="A50" s="6" t="s">
        <v>7</v>
      </c>
      <c r="B50" s="12" t="str">
        <f>""</f>
        <v/>
      </c>
      <c r="C50" s="12" t="str">
        <f>"Итого по кандидату"</f>
        <v>Итого по кандидату</v>
      </c>
      <c r="D50" s="13">
        <v>2000</v>
      </c>
      <c r="E50" s="13">
        <v>0</v>
      </c>
      <c r="F50" s="12" t="str">
        <f>""</f>
        <v/>
      </c>
      <c r="G50" s="13">
        <v>0</v>
      </c>
      <c r="H50" s="14"/>
      <c r="I50" s="13">
        <v>150</v>
      </c>
      <c r="J50" s="15"/>
      <c r="K50" s="13">
        <v>0</v>
      </c>
      <c r="L50" s="12" t="str">
        <f>""</f>
        <v/>
      </c>
      <c r="M50" s="13">
        <v>1850</v>
      </c>
      <c r="N50" s="12" t="str">
        <f>""</f>
        <v/>
      </c>
      <c r="O50" s="5"/>
    </row>
    <row r="51" spans="1:15" ht="75" customHeight="1" x14ac:dyDescent="0.25">
      <c r="A51" s="6" t="s">
        <v>7</v>
      </c>
      <c r="B51" s="12" t="str">
        <f>""</f>
        <v/>
      </c>
      <c r="C51" s="12" t="str">
        <f>"Избирательный округ (Седьмой (№ 7)), всего"</f>
        <v>Избирательный округ (Седьмой (№ 7)), всего</v>
      </c>
      <c r="D51" s="13">
        <v>6045</v>
      </c>
      <c r="E51" s="13">
        <v>0</v>
      </c>
      <c r="F51" s="12" t="str">
        <f>""</f>
        <v/>
      </c>
      <c r="G51" s="13">
        <v>0</v>
      </c>
      <c r="H51" s="14"/>
      <c r="I51" s="13">
        <v>3345</v>
      </c>
      <c r="J51" s="15"/>
      <c r="K51" s="13">
        <v>0</v>
      </c>
      <c r="L51" s="12" t="str">
        <f>""</f>
        <v/>
      </c>
      <c r="M51" s="13">
        <v>1850</v>
      </c>
      <c r="N51" s="12" t="str">
        <f>""</f>
        <v/>
      </c>
      <c r="O51" s="5"/>
    </row>
    <row r="52" spans="1:15" ht="45" customHeight="1" x14ac:dyDescent="0.25">
      <c r="A52" s="7" t="s">
        <v>24</v>
      </c>
      <c r="B52" s="8" t="str">
        <f>"Восьмой (№ 8)"</f>
        <v>Восьмой (№ 8)</v>
      </c>
      <c r="C52" s="8" t="str">
        <f>"Агасарян Армен Амлетович"</f>
        <v>Агасарян Армен Амлетович</v>
      </c>
      <c r="D52" s="9">
        <v>5000</v>
      </c>
      <c r="E52" s="9"/>
      <c r="F52" s="8" t="str">
        <f>""</f>
        <v/>
      </c>
      <c r="G52" s="9"/>
      <c r="H52" s="10"/>
      <c r="I52" s="9">
        <v>3550</v>
      </c>
      <c r="J52" s="11"/>
      <c r="K52" s="9"/>
      <c r="L52" s="8" t="str">
        <f>""</f>
        <v/>
      </c>
      <c r="M52" s="9"/>
      <c r="N52" s="8" t="str">
        <f>""</f>
        <v/>
      </c>
      <c r="O52" s="5"/>
    </row>
    <row r="53" spans="1:15" ht="30" customHeight="1" x14ac:dyDescent="0.25">
      <c r="A53" s="6" t="s">
        <v>7</v>
      </c>
      <c r="B53" s="12" t="str">
        <f>""</f>
        <v/>
      </c>
      <c r="C53" s="12" t="str">
        <f>"Итого по кандидату"</f>
        <v>Итого по кандидату</v>
      </c>
      <c r="D53" s="13">
        <v>5000</v>
      </c>
      <c r="E53" s="13">
        <v>0</v>
      </c>
      <c r="F53" s="12" t="str">
        <f>""</f>
        <v/>
      </c>
      <c r="G53" s="13">
        <v>0</v>
      </c>
      <c r="H53" s="14"/>
      <c r="I53" s="13">
        <v>3550</v>
      </c>
      <c r="J53" s="15"/>
      <c r="K53" s="13">
        <v>0</v>
      </c>
      <c r="L53" s="12" t="str">
        <f>""</f>
        <v/>
      </c>
      <c r="M53" s="13">
        <v>0</v>
      </c>
      <c r="N53" s="12" t="str">
        <f>""</f>
        <v/>
      </c>
      <c r="O53" s="5"/>
    </row>
    <row r="54" spans="1:15" ht="45" customHeight="1" x14ac:dyDescent="0.25">
      <c r="A54" s="7" t="s">
        <v>25</v>
      </c>
      <c r="B54" s="8" t="str">
        <f>"Восьмой (№ 8)"</f>
        <v>Восьмой (№ 8)</v>
      </c>
      <c r="C54" s="8" t="str">
        <f>"Леванов Сергей Алексеевич"</f>
        <v>Леванов Сергей Алексеевич</v>
      </c>
      <c r="D54" s="9">
        <v>3045</v>
      </c>
      <c r="E54" s="9"/>
      <c r="F54" s="8" t="str">
        <f>""</f>
        <v/>
      </c>
      <c r="G54" s="9"/>
      <c r="H54" s="10"/>
      <c r="I54" s="9">
        <v>3045</v>
      </c>
      <c r="J54" s="11"/>
      <c r="K54" s="9"/>
      <c r="L54" s="8" t="str">
        <f>""</f>
        <v/>
      </c>
      <c r="M54" s="9"/>
      <c r="N54" s="8" t="str">
        <f>""</f>
        <v/>
      </c>
      <c r="O54" s="5"/>
    </row>
    <row r="55" spans="1:15" ht="30" customHeight="1" x14ac:dyDescent="0.25">
      <c r="A55" s="6" t="s">
        <v>7</v>
      </c>
      <c r="B55" s="12" t="str">
        <f>""</f>
        <v/>
      </c>
      <c r="C55" s="12" t="str">
        <f>"Итого по кандидату"</f>
        <v>Итого по кандидату</v>
      </c>
      <c r="D55" s="13">
        <v>3045</v>
      </c>
      <c r="E55" s="13">
        <v>0</v>
      </c>
      <c r="F55" s="12" t="str">
        <f>""</f>
        <v/>
      </c>
      <c r="G55" s="13">
        <v>0</v>
      </c>
      <c r="H55" s="14"/>
      <c r="I55" s="13">
        <v>3045</v>
      </c>
      <c r="J55" s="15"/>
      <c r="K55" s="13">
        <v>0</v>
      </c>
      <c r="L55" s="12" t="str">
        <f>""</f>
        <v/>
      </c>
      <c r="M55" s="13">
        <v>0</v>
      </c>
      <c r="N55" s="12" t="str">
        <f>""</f>
        <v/>
      </c>
      <c r="O55" s="5"/>
    </row>
    <row r="56" spans="1:15" ht="75" customHeight="1" x14ac:dyDescent="0.25">
      <c r="A56" s="6" t="s">
        <v>7</v>
      </c>
      <c r="B56" s="12" t="str">
        <f>""</f>
        <v/>
      </c>
      <c r="C56" s="12" t="str">
        <f>"Избирательный округ (Восьмой (№ 8)), всего"</f>
        <v>Избирательный округ (Восьмой (№ 8)), всего</v>
      </c>
      <c r="D56" s="13">
        <v>8045</v>
      </c>
      <c r="E56" s="13">
        <v>0</v>
      </c>
      <c r="F56" s="12" t="str">
        <f>""</f>
        <v/>
      </c>
      <c r="G56" s="13">
        <v>0</v>
      </c>
      <c r="H56" s="14"/>
      <c r="I56" s="13">
        <v>6595</v>
      </c>
      <c r="J56" s="15"/>
      <c r="K56" s="13">
        <v>0</v>
      </c>
      <c r="L56" s="12" t="str">
        <f>""</f>
        <v/>
      </c>
      <c r="M56" s="13">
        <v>0</v>
      </c>
      <c r="N56" s="12" t="str">
        <f>""</f>
        <v/>
      </c>
      <c r="O56" s="5"/>
    </row>
    <row r="57" spans="1:15" ht="60" customHeight="1" x14ac:dyDescent="0.25">
      <c r="A57" s="7" t="s">
        <v>26</v>
      </c>
      <c r="B57" s="8" t="str">
        <f>"Девятый (№ 9)"</f>
        <v>Девятый (№ 9)</v>
      </c>
      <c r="C57" s="8" t="str">
        <f>"Рябов Владимир Александрович"</f>
        <v>Рябов Владимир Александрович</v>
      </c>
      <c r="D57" s="9">
        <v>3045</v>
      </c>
      <c r="E57" s="9"/>
      <c r="F57" s="8" t="str">
        <f>""</f>
        <v/>
      </c>
      <c r="G57" s="9"/>
      <c r="H57" s="10"/>
      <c r="I57" s="9">
        <v>3045</v>
      </c>
      <c r="J57" s="11"/>
      <c r="K57" s="9"/>
      <c r="L57" s="8" t="str">
        <f>""</f>
        <v/>
      </c>
      <c r="M57" s="9"/>
      <c r="N57" s="8" t="str">
        <f>""</f>
        <v/>
      </c>
      <c r="O57" s="5"/>
    </row>
    <row r="58" spans="1:15" ht="30" customHeight="1" x14ac:dyDescent="0.25">
      <c r="A58" s="6" t="s">
        <v>7</v>
      </c>
      <c r="B58" s="12" t="str">
        <f>""</f>
        <v/>
      </c>
      <c r="C58" s="12" t="str">
        <f>"Итого по кандидату"</f>
        <v>Итого по кандидату</v>
      </c>
      <c r="D58" s="13">
        <v>3045</v>
      </c>
      <c r="E58" s="13">
        <v>0</v>
      </c>
      <c r="F58" s="12" t="str">
        <f>""</f>
        <v/>
      </c>
      <c r="G58" s="13">
        <v>0</v>
      </c>
      <c r="H58" s="14"/>
      <c r="I58" s="13">
        <v>3045</v>
      </c>
      <c r="J58" s="15"/>
      <c r="K58" s="13">
        <v>0</v>
      </c>
      <c r="L58" s="12" t="str">
        <f>""</f>
        <v/>
      </c>
      <c r="M58" s="13">
        <v>0</v>
      </c>
      <c r="N58" s="12" t="str">
        <f>""</f>
        <v/>
      </c>
      <c r="O58" s="5"/>
    </row>
    <row r="59" spans="1:15" ht="45" customHeight="1" x14ac:dyDescent="0.25">
      <c r="A59" s="7" t="s">
        <v>27</v>
      </c>
      <c r="B59" s="8" t="str">
        <f>"Девятый (№ 9)"</f>
        <v>Девятый (№ 9)</v>
      </c>
      <c r="C59" s="8" t="str">
        <f>"Хаджиониди Виталий Евгеньевич"</f>
        <v>Хаджиониди Виталий Евгеньевич</v>
      </c>
      <c r="D59" s="9">
        <v>10000</v>
      </c>
      <c r="E59" s="9"/>
      <c r="F59" s="8" t="str">
        <f>""</f>
        <v/>
      </c>
      <c r="G59" s="9"/>
      <c r="H59" s="10"/>
      <c r="I59" s="9">
        <v>442</v>
      </c>
      <c r="J59" s="11"/>
      <c r="K59" s="9"/>
      <c r="L59" s="8" t="str">
        <f>""</f>
        <v/>
      </c>
      <c r="M59" s="9"/>
      <c r="N59" s="8" t="str">
        <f>""</f>
        <v/>
      </c>
      <c r="O59" s="5"/>
    </row>
    <row r="60" spans="1:15" ht="30" customHeight="1" x14ac:dyDescent="0.25">
      <c r="A60" s="6" t="s">
        <v>7</v>
      </c>
      <c r="B60" s="12" t="str">
        <f>""</f>
        <v/>
      </c>
      <c r="C60" s="12" t="str">
        <f>"Итого по кандидату"</f>
        <v>Итого по кандидату</v>
      </c>
      <c r="D60" s="13">
        <v>10000</v>
      </c>
      <c r="E60" s="13">
        <v>0</v>
      </c>
      <c r="F60" s="12" t="str">
        <f>""</f>
        <v/>
      </c>
      <c r="G60" s="13">
        <v>0</v>
      </c>
      <c r="H60" s="14"/>
      <c r="I60" s="13">
        <v>442</v>
      </c>
      <c r="J60" s="15"/>
      <c r="K60" s="13">
        <v>0</v>
      </c>
      <c r="L60" s="12" t="str">
        <f>""</f>
        <v/>
      </c>
      <c r="M60" s="13">
        <v>0</v>
      </c>
      <c r="N60" s="12" t="str">
        <f>""</f>
        <v/>
      </c>
      <c r="O60" s="5"/>
    </row>
    <row r="61" spans="1:15" ht="75" customHeight="1" x14ac:dyDescent="0.25">
      <c r="A61" s="6" t="s">
        <v>7</v>
      </c>
      <c r="B61" s="12" t="str">
        <f>""</f>
        <v/>
      </c>
      <c r="C61" s="12" t="str">
        <f>"Избирательный округ (Девятый (№ 9)), всего"</f>
        <v>Избирательный округ (Девятый (№ 9)), всего</v>
      </c>
      <c r="D61" s="13">
        <v>13045</v>
      </c>
      <c r="E61" s="13">
        <v>0</v>
      </c>
      <c r="F61" s="12" t="str">
        <f>""</f>
        <v/>
      </c>
      <c r="G61" s="13">
        <v>0</v>
      </c>
      <c r="H61" s="14"/>
      <c r="I61" s="13">
        <v>3487</v>
      </c>
      <c r="J61" s="15"/>
      <c r="K61" s="13">
        <v>0</v>
      </c>
      <c r="L61" s="12" t="str">
        <f>""</f>
        <v/>
      </c>
      <c r="M61" s="13">
        <v>0</v>
      </c>
      <c r="N61" s="12" t="str">
        <f>""</f>
        <v/>
      </c>
      <c r="O61" s="5"/>
    </row>
    <row r="62" spans="1:15" ht="60" customHeight="1" x14ac:dyDescent="0.25">
      <c r="A62" s="7" t="s">
        <v>28</v>
      </c>
      <c r="B62" s="8" t="str">
        <f>"Десятый (№ 10)"</f>
        <v>Десятый (№ 10)</v>
      </c>
      <c r="C62" s="8" t="str">
        <f>"Неборская Марина Владимировна"</f>
        <v>Неборская Марина Владимировна</v>
      </c>
      <c r="D62" s="9">
        <v>3045</v>
      </c>
      <c r="E62" s="9"/>
      <c r="F62" s="8" t="str">
        <f>""</f>
        <v/>
      </c>
      <c r="G62" s="9"/>
      <c r="H62" s="10"/>
      <c r="I62" s="9">
        <v>3045</v>
      </c>
      <c r="J62" s="11"/>
      <c r="K62" s="9"/>
      <c r="L62" s="8" t="str">
        <f>""</f>
        <v/>
      </c>
      <c r="M62" s="9"/>
      <c r="N62" s="8" t="str">
        <f>""</f>
        <v/>
      </c>
      <c r="O62" s="5"/>
    </row>
    <row r="63" spans="1:15" ht="30" customHeight="1" x14ac:dyDescent="0.25">
      <c r="A63" s="6" t="s">
        <v>7</v>
      </c>
      <c r="B63" s="12" t="str">
        <f>""</f>
        <v/>
      </c>
      <c r="C63" s="12" t="str">
        <f>"Итого по кандидату"</f>
        <v>Итого по кандидату</v>
      </c>
      <c r="D63" s="13">
        <v>3045</v>
      </c>
      <c r="E63" s="13">
        <v>0</v>
      </c>
      <c r="F63" s="12" t="str">
        <f>""</f>
        <v/>
      </c>
      <c r="G63" s="13">
        <v>0</v>
      </c>
      <c r="H63" s="14"/>
      <c r="I63" s="13">
        <v>3045</v>
      </c>
      <c r="J63" s="15"/>
      <c r="K63" s="13">
        <v>0</v>
      </c>
      <c r="L63" s="12" t="str">
        <f>""</f>
        <v/>
      </c>
      <c r="M63" s="13">
        <v>0</v>
      </c>
      <c r="N63" s="12" t="str">
        <f>""</f>
        <v/>
      </c>
      <c r="O63" s="5"/>
    </row>
    <row r="64" spans="1:15" ht="60" customHeight="1" x14ac:dyDescent="0.25">
      <c r="A64" s="7" t="s">
        <v>29</v>
      </c>
      <c r="B64" s="8" t="str">
        <f>"Десятый (№ 10)"</f>
        <v>Десятый (№ 10)</v>
      </c>
      <c r="C64" s="8" t="str">
        <f>"Рафикова Дарья Александровна"</f>
        <v>Рафикова Дарья Александровна</v>
      </c>
      <c r="D64" s="9">
        <v>2000</v>
      </c>
      <c r="E64" s="9"/>
      <c r="F64" s="8" t="str">
        <f>""</f>
        <v/>
      </c>
      <c r="G64" s="9"/>
      <c r="H64" s="10"/>
      <c r="I64" s="9">
        <v>1790</v>
      </c>
      <c r="J64" s="11"/>
      <c r="K64" s="9"/>
      <c r="L64" s="8" t="str">
        <f>""</f>
        <v/>
      </c>
      <c r="M64" s="9"/>
      <c r="N64" s="8" t="str">
        <f>""</f>
        <v/>
      </c>
      <c r="O64" s="5"/>
    </row>
    <row r="65" spans="1:15" ht="30" customHeight="1" x14ac:dyDescent="0.25">
      <c r="A65" s="6" t="s">
        <v>7</v>
      </c>
      <c r="B65" s="12" t="str">
        <f>""</f>
        <v/>
      </c>
      <c r="C65" s="12" t="str">
        <f>"Итого по кандидату"</f>
        <v>Итого по кандидату</v>
      </c>
      <c r="D65" s="13">
        <v>2000</v>
      </c>
      <c r="E65" s="13">
        <v>0</v>
      </c>
      <c r="F65" s="12" t="str">
        <f>""</f>
        <v/>
      </c>
      <c r="G65" s="13">
        <v>0</v>
      </c>
      <c r="H65" s="14"/>
      <c r="I65" s="13">
        <v>1790</v>
      </c>
      <c r="J65" s="15"/>
      <c r="K65" s="13">
        <v>0</v>
      </c>
      <c r="L65" s="12" t="str">
        <f>""</f>
        <v/>
      </c>
      <c r="M65" s="13">
        <v>0</v>
      </c>
      <c r="N65" s="12" t="str">
        <f>""</f>
        <v/>
      </c>
      <c r="O65" s="5"/>
    </row>
    <row r="66" spans="1:15" ht="75" customHeight="1" x14ac:dyDescent="0.25">
      <c r="A66" s="6" t="s">
        <v>7</v>
      </c>
      <c r="B66" s="12" t="str">
        <f>""</f>
        <v/>
      </c>
      <c r="C66" s="12" t="str">
        <f>"Избирательный округ (Десятый (№ 10)), всего"</f>
        <v>Избирательный округ (Десятый (№ 10)), всего</v>
      </c>
      <c r="D66" s="13">
        <v>5045</v>
      </c>
      <c r="E66" s="13">
        <v>0</v>
      </c>
      <c r="F66" s="12" t="str">
        <f>""</f>
        <v/>
      </c>
      <c r="G66" s="13">
        <v>0</v>
      </c>
      <c r="H66" s="14"/>
      <c r="I66" s="13">
        <v>4835</v>
      </c>
      <c r="J66" s="15"/>
      <c r="K66" s="13">
        <v>0</v>
      </c>
      <c r="L66" s="12" t="str">
        <f>""</f>
        <v/>
      </c>
      <c r="M66" s="13">
        <v>0</v>
      </c>
      <c r="N66" s="12" t="str">
        <f>""</f>
        <v/>
      </c>
      <c r="O66" s="5"/>
    </row>
    <row r="67" spans="1:15" ht="60" customHeight="1" x14ac:dyDescent="0.25">
      <c r="A67" s="7" t="s">
        <v>30</v>
      </c>
      <c r="B67" s="8" t="str">
        <f>"Одиннадцатый (№ 11)"</f>
        <v>Одиннадцатый (№ 11)</v>
      </c>
      <c r="C67" s="8" t="str">
        <f>"Дамм Владимир Владимирович"</f>
        <v>Дамм Владимир Владимирович</v>
      </c>
      <c r="D67" s="9">
        <v>3045</v>
      </c>
      <c r="E67" s="9"/>
      <c r="F67" s="8" t="str">
        <f>""</f>
        <v/>
      </c>
      <c r="G67" s="9"/>
      <c r="H67" s="10"/>
      <c r="I67" s="9">
        <v>3045</v>
      </c>
      <c r="J67" s="11"/>
      <c r="K67" s="9"/>
      <c r="L67" s="8" t="str">
        <f>""</f>
        <v/>
      </c>
      <c r="M67" s="9"/>
      <c r="N67" s="8" t="str">
        <f>""</f>
        <v/>
      </c>
      <c r="O67" s="5"/>
    </row>
    <row r="68" spans="1:15" ht="30" customHeight="1" x14ac:dyDescent="0.25">
      <c r="A68" s="6" t="s">
        <v>7</v>
      </c>
      <c r="B68" s="12" t="str">
        <f>""</f>
        <v/>
      </c>
      <c r="C68" s="12" t="str">
        <f>"Итого по кандидату"</f>
        <v>Итого по кандидату</v>
      </c>
      <c r="D68" s="13">
        <v>3045</v>
      </c>
      <c r="E68" s="13">
        <v>0</v>
      </c>
      <c r="F68" s="12" t="str">
        <f>""</f>
        <v/>
      </c>
      <c r="G68" s="13">
        <v>0</v>
      </c>
      <c r="H68" s="14"/>
      <c r="I68" s="13">
        <v>3045</v>
      </c>
      <c r="J68" s="15"/>
      <c r="K68" s="13">
        <v>0</v>
      </c>
      <c r="L68" s="12" t="str">
        <f>""</f>
        <v/>
      </c>
      <c r="M68" s="13">
        <v>0</v>
      </c>
      <c r="N68" s="12" t="str">
        <f>""</f>
        <v/>
      </c>
      <c r="O68" s="5"/>
    </row>
    <row r="69" spans="1:15" ht="60" customHeight="1" x14ac:dyDescent="0.25">
      <c r="A69" s="7" t="s">
        <v>31</v>
      </c>
      <c r="B69" s="8" t="str">
        <f>"Одиннадцатый (№ 11)"</f>
        <v>Одиннадцатый (№ 11)</v>
      </c>
      <c r="C69" s="8" t="str">
        <f>"Конаков Евгений Владимирович"</f>
        <v>Конаков Евгений Владимирович</v>
      </c>
      <c r="D69" s="9">
        <v>8200</v>
      </c>
      <c r="E69" s="9"/>
      <c r="F69" s="8" t="str">
        <f>""</f>
        <v/>
      </c>
      <c r="G69" s="9"/>
      <c r="H69" s="10"/>
      <c r="I69" s="9">
        <v>8035.5</v>
      </c>
      <c r="J69" s="11"/>
      <c r="K69" s="9"/>
      <c r="L69" s="8" t="str">
        <f>""</f>
        <v/>
      </c>
      <c r="M69" s="9"/>
      <c r="N69" s="8" t="str">
        <f>""</f>
        <v/>
      </c>
      <c r="O69" s="5"/>
    </row>
    <row r="70" spans="1:15" ht="30" customHeight="1" x14ac:dyDescent="0.25">
      <c r="A70" s="6" t="s">
        <v>7</v>
      </c>
      <c r="B70" s="12" t="str">
        <f>""</f>
        <v/>
      </c>
      <c r="C70" s="12" t="str">
        <f>"Итого по кандидату"</f>
        <v>Итого по кандидату</v>
      </c>
      <c r="D70" s="13">
        <v>8200</v>
      </c>
      <c r="E70" s="13">
        <v>0</v>
      </c>
      <c r="F70" s="12" t="str">
        <f>""</f>
        <v/>
      </c>
      <c r="G70" s="13">
        <v>0</v>
      </c>
      <c r="H70" s="14"/>
      <c r="I70" s="13">
        <v>8035.5</v>
      </c>
      <c r="J70" s="15"/>
      <c r="K70" s="13">
        <v>0</v>
      </c>
      <c r="L70" s="12" t="str">
        <f>""</f>
        <v/>
      </c>
      <c r="M70" s="13">
        <v>0</v>
      </c>
      <c r="N70" s="12" t="str">
        <f>""</f>
        <v/>
      </c>
      <c r="O70" s="5"/>
    </row>
    <row r="71" spans="1:15" ht="75" customHeight="1" x14ac:dyDescent="0.25">
      <c r="A71" s="6" t="s">
        <v>7</v>
      </c>
      <c r="B71" s="12" t="str">
        <f>""</f>
        <v/>
      </c>
      <c r="C71" s="12" t="str">
        <f>"Избирательный округ (Одиннадцатый (№ 11)), всего"</f>
        <v>Избирательный округ (Одиннадцатый (№ 11)), всего</v>
      </c>
      <c r="D71" s="13">
        <v>11245</v>
      </c>
      <c r="E71" s="13">
        <v>0</v>
      </c>
      <c r="F71" s="12" t="str">
        <f>""</f>
        <v/>
      </c>
      <c r="G71" s="13">
        <v>0</v>
      </c>
      <c r="H71" s="14"/>
      <c r="I71" s="13">
        <v>11080.5</v>
      </c>
      <c r="J71" s="15"/>
      <c r="K71" s="13">
        <v>0</v>
      </c>
      <c r="L71" s="12" t="str">
        <f>""</f>
        <v/>
      </c>
      <c r="M71" s="13">
        <v>0</v>
      </c>
      <c r="N71" s="12" t="str">
        <f>""</f>
        <v/>
      </c>
      <c r="O71" s="5"/>
    </row>
    <row r="72" spans="1:15" ht="60" customHeight="1" x14ac:dyDescent="0.25">
      <c r="A72" s="7" t="s">
        <v>32</v>
      </c>
      <c r="B72" s="8" t="str">
        <f>"Двенадцатый (№ 12)"</f>
        <v>Двенадцатый (№ 12)</v>
      </c>
      <c r="C72" s="8" t="str">
        <f>"Капустина Татьяна Александровна"</f>
        <v>Капустина Татьяна Александровна</v>
      </c>
      <c r="D72" s="9">
        <v>3045</v>
      </c>
      <c r="E72" s="9"/>
      <c r="F72" s="8" t="str">
        <f>""</f>
        <v/>
      </c>
      <c r="G72" s="9"/>
      <c r="H72" s="10"/>
      <c r="I72" s="9">
        <v>3045</v>
      </c>
      <c r="J72" s="11"/>
      <c r="K72" s="9"/>
      <c r="L72" s="8" t="str">
        <f>""</f>
        <v/>
      </c>
      <c r="M72" s="9"/>
      <c r="N72" s="8" t="str">
        <f>""</f>
        <v/>
      </c>
      <c r="O72" s="5"/>
    </row>
    <row r="73" spans="1:15" ht="30" customHeight="1" x14ac:dyDescent="0.25">
      <c r="A73" s="6" t="s">
        <v>7</v>
      </c>
      <c r="B73" s="12" t="str">
        <f>""</f>
        <v/>
      </c>
      <c r="C73" s="12" t="str">
        <f>"Итого по кандидату"</f>
        <v>Итого по кандидату</v>
      </c>
      <c r="D73" s="13">
        <v>3045</v>
      </c>
      <c r="E73" s="13">
        <v>0</v>
      </c>
      <c r="F73" s="12" t="str">
        <f>""</f>
        <v/>
      </c>
      <c r="G73" s="13">
        <v>0</v>
      </c>
      <c r="H73" s="14"/>
      <c r="I73" s="13">
        <v>3045</v>
      </c>
      <c r="J73" s="15"/>
      <c r="K73" s="13">
        <v>0</v>
      </c>
      <c r="L73" s="12" t="str">
        <f>""</f>
        <v/>
      </c>
      <c r="M73" s="13">
        <v>0</v>
      </c>
      <c r="N73" s="12" t="str">
        <f>""</f>
        <v/>
      </c>
      <c r="O73" s="5"/>
    </row>
    <row r="74" spans="1:15" ht="60" customHeight="1" x14ac:dyDescent="0.25">
      <c r="A74" s="7" t="s">
        <v>33</v>
      </c>
      <c r="B74" s="8" t="str">
        <f>"Двенадцатый (№ 12)"</f>
        <v>Двенадцатый (№ 12)</v>
      </c>
      <c r="C74" s="8" t="str">
        <f>"Лепешкина Мария Александровна"</f>
        <v>Лепешкина Мария Александровна</v>
      </c>
      <c r="D74" s="9">
        <v>5000</v>
      </c>
      <c r="E74" s="9"/>
      <c r="F74" s="8" t="str">
        <f>""</f>
        <v/>
      </c>
      <c r="G74" s="9"/>
      <c r="H74" s="10"/>
      <c r="I74" s="9">
        <v>4350</v>
      </c>
      <c r="J74" s="11"/>
      <c r="K74" s="9"/>
      <c r="L74" s="8" t="str">
        <f>""</f>
        <v/>
      </c>
      <c r="M74" s="9"/>
      <c r="N74" s="8" t="str">
        <f>""</f>
        <v/>
      </c>
      <c r="O74" s="5"/>
    </row>
    <row r="75" spans="1:15" ht="30" customHeight="1" x14ac:dyDescent="0.25">
      <c r="A75" s="6" t="s">
        <v>7</v>
      </c>
      <c r="B75" s="12" t="str">
        <f>""</f>
        <v/>
      </c>
      <c r="C75" s="12" t="str">
        <f>"Итого по кандидату"</f>
        <v>Итого по кандидату</v>
      </c>
      <c r="D75" s="13">
        <v>5000</v>
      </c>
      <c r="E75" s="13">
        <v>0</v>
      </c>
      <c r="F75" s="12" t="str">
        <f>""</f>
        <v/>
      </c>
      <c r="G75" s="13">
        <v>0</v>
      </c>
      <c r="H75" s="14"/>
      <c r="I75" s="13">
        <v>4350</v>
      </c>
      <c r="J75" s="15"/>
      <c r="K75" s="13">
        <v>0</v>
      </c>
      <c r="L75" s="12" t="str">
        <f>""</f>
        <v/>
      </c>
      <c r="M75" s="13">
        <v>0</v>
      </c>
      <c r="N75" s="12" t="str">
        <f>""</f>
        <v/>
      </c>
      <c r="O75" s="5"/>
    </row>
    <row r="76" spans="1:15" ht="75" customHeight="1" x14ac:dyDescent="0.25">
      <c r="A76" s="6" t="s">
        <v>7</v>
      </c>
      <c r="B76" s="12" t="str">
        <f>""</f>
        <v/>
      </c>
      <c r="C76" s="12" t="str">
        <f>"Избирательный округ (Двенадцатый (№ 12)), всего"</f>
        <v>Избирательный округ (Двенадцатый (№ 12)), всего</v>
      </c>
      <c r="D76" s="13">
        <v>8045</v>
      </c>
      <c r="E76" s="13">
        <v>0</v>
      </c>
      <c r="F76" s="12" t="str">
        <f>""</f>
        <v/>
      </c>
      <c r="G76" s="13">
        <v>0</v>
      </c>
      <c r="H76" s="14"/>
      <c r="I76" s="13">
        <v>7395</v>
      </c>
      <c r="J76" s="15"/>
      <c r="K76" s="13">
        <v>0</v>
      </c>
      <c r="L76" s="12" t="str">
        <f>""</f>
        <v/>
      </c>
      <c r="M76" s="13">
        <v>0</v>
      </c>
      <c r="N76" s="12" t="str">
        <f>""</f>
        <v/>
      </c>
      <c r="O76" s="5"/>
    </row>
    <row r="77" spans="1:15" ht="45" customHeight="1" x14ac:dyDescent="0.25">
      <c r="A77" s="7" t="s">
        <v>34</v>
      </c>
      <c r="B77" s="8" t="str">
        <f>"Тринадцатый (№ 13)"</f>
        <v>Тринадцатый (№ 13)</v>
      </c>
      <c r="C77" s="8" t="str">
        <f>"Гусева Елена Викторовна"</f>
        <v>Гусева Елена Викторовна</v>
      </c>
      <c r="D77" s="9">
        <v>3000</v>
      </c>
      <c r="E77" s="9"/>
      <c r="F77" s="8" t="str">
        <f>""</f>
        <v/>
      </c>
      <c r="G77" s="9"/>
      <c r="H77" s="10"/>
      <c r="I77" s="9">
        <v>1850</v>
      </c>
      <c r="J77" s="11"/>
      <c r="K77" s="9"/>
      <c r="L77" s="8" t="str">
        <f>""</f>
        <v/>
      </c>
      <c r="M77" s="9"/>
      <c r="N77" s="8" t="str">
        <f>""</f>
        <v/>
      </c>
      <c r="O77" s="5"/>
    </row>
    <row r="78" spans="1:15" ht="30" customHeight="1" x14ac:dyDescent="0.25">
      <c r="A78" s="6" t="s">
        <v>7</v>
      </c>
      <c r="B78" s="12" t="str">
        <f>""</f>
        <v/>
      </c>
      <c r="C78" s="12" t="str">
        <f>"Итого по кандидату"</f>
        <v>Итого по кандидату</v>
      </c>
      <c r="D78" s="13">
        <v>3000</v>
      </c>
      <c r="E78" s="13">
        <v>0</v>
      </c>
      <c r="F78" s="12" t="str">
        <f>""</f>
        <v/>
      </c>
      <c r="G78" s="13">
        <v>0</v>
      </c>
      <c r="H78" s="14"/>
      <c r="I78" s="13">
        <v>1850</v>
      </c>
      <c r="J78" s="15"/>
      <c r="K78" s="13">
        <v>0</v>
      </c>
      <c r="L78" s="12" t="str">
        <f>""</f>
        <v/>
      </c>
      <c r="M78" s="13">
        <v>0</v>
      </c>
      <c r="N78" s="12" t="str">
        <f>""</f>
        <v/>
      </c>
      <c r="O78" s="5"/>
    </row>
    <row r="79" spans="1:15" ht="60" customHeight="1" x14ac:dyDescent="0.25">
      <c r="A79" s="7" t="s">
        <v>35</v>
      </c>
      <c r="B79" s="8" t="str">
        <f>"Тринадцатый (№ 13)"</f>
        <v>Тринадцатый (№ 13)</v>
      </c>
      <c r="C79" s="8" t="str">
        <f>"Русин Виктор Владимирович"</f>
        <v>Русин Виктор Владимирович</v>
      </c>
      <c r="D79" s="9">
        <v>500</v>
      </c>
      <c r="E79" s="9"/>
      <c r="F79" s="8" t="str">
        <f>""</f>
        <v/>
      </c>
      <c r="G79" s="9"/>
      <c r="H79" s="10"/>
      <c r="I79" s="9">
        <v>500</v>
      </c>
      <c r="J79" s="11"/>
      <c r="K79" s="9"/>
      <c r="L79" s="8" t="str">
        <f>""</f>
        <v/>
      </c>
      <c r="M79" s="9"/>
      <c r="N79" s="8" t="str">
        <f>""</f>
        <v/>
      </c>
      <c r="O79" s="5"/>
    </row>
    <row r="80" spans="1:15" ht="30" customHeight="1" x14ac:dyDescent="0.25">
      <c r="A80" s="6" t="s">
        <v>7</v>
      </c>
      <c r="B80" s="12" t="str">
        <f>""</f>
        <v/>
      </c>
      <c r="C80" s="12" t="str">
        <f>"Итого по кандидату"</f>
        <v>Итого по кандидату</v>
      </c>
      <c r="D80" s="13">
        <v>500</v>
      </c>
      <c r="E80" s="13">
        <v>0</v>
      </c>
      <c r="F80" s="12" t="str">
        <f>""</f>
        <v/>
      </c>
      <c r="G80" s="13">
        <v>0</v>
      </c>
      <c r="H80" s="14"/>
      <c r="I80" s="13">
        <v>500</v>
      </c>
      <c r="J80" s="15"/>
      <c r="K80" s="13">
        <v>0</v>
      </c>
      <c r="L80" s="12" t="str">
        <f>""</f>
        <v/>
      </c>
      <c r="M80" s="13">
        <v>0</v>
      </c>
      <c r="N80" s="12" t="str">
        <f>""</f>
        <v/>
      </c>
      <c r="O80" s="5"/>
    </row>
    <row r="81" spans="1:15" ht="45" customHeight="1" x14ac:dyDescent="0.25">
      <c r="A81" s="7" t="s">
        <v>36</v>
      </c>
      <c r="B81" s="8" t="str">
        <f>"Тринадцатый (№ 13)"</f>
        <v>Тринадцатый (№ 13)</v>
      </c>
      <c r="C81" s="8" t="str">
        <f>"Токарев Владислав Иванович"</f>
        <v>Токарев Владислав Иванович</v>
      </c>
      <c r="D81" s="9">
        <v>3045</v>
      </c>
      <c r="E81" s="9"/>
      <c r="F81" s="8" t="str">
        <f>""</f>
        <v/>
      </c>
      <c r="G81" s="9"/>
      <c r="H81" s="10"/>
      <c r="I81" s="9">
        <v>3045</v>
      </c>
      <c r="J81" s="11"/>
      <c r="K81" s="9"/>
      <c r="L81" s="8" t="str">
        <f>""</f>
        <v/>
      </c>
      <c r="M81" s="9"/>
      <c r="N81" s="8" t="str">
        <f>""</f>
        <v/>
      </c>
      <c r="O81" s="5"/>
    </row>
    <row r="82" spans="1:15" ht="30" customHeight="1" x14ac:dyDescent="0.25">
      <c r="A82" s="6" t="s">
        <v>7</v>
      </c>
      <c r="B82" s="12" t="str">
        <f>""</f>
        <v/>
      </c>
      <c r="C82" s="12" t="str">
        <f>"Итого по кандидату"</f>
        <v>Итого по кандидату</v>
      </c>
      <c r="D82" s="13">
        <v>3045</v>
      </c>
      <c r="E82" s="13">
        <v>0</v>
      </c>
      <c r="F82" s="12" t="str">
        <f>""</f>
        <v/>
      </c>
      <c r="G82" s="13">
        <v>0</v>
      </c>
      <c r="H82" s="14"/>
      <c r="I82" s="13">
        <v>3045</v>
      </c>
      <c r="J82" s="15"/>
      <c r="K82" s="13">
        <v>0</v>
      </c>
      <c r="L82" s="12" t="str">
        <f>""</f>
        <v/>
      </c>
      <c r="M82" s="13">
        <v>0</v>
      </c>
      <c r="N82" s="12" t="str">
        <f>""</f>
        <v/>
      </c>
      <c r="O82" s="5"/>
    </row>
    <row r="83" spans="1:15" ht="75" customHeight="1" x14ac:dyDescent="0.25">
      <c r="A83" s="6" t="s">
        <v>7</v>
      </c>
      <c r="B83" s="12" t="str">
        <f>""</f>
        <v/>
      </c>
      <c r="C83" s="12" t="str">
        <f>"Избирательный округ (Тринадцатый (№ 13)), всего"</f>
        <v>Избирательный округ (Тринадцатый (№ 13)), всего</v>
      </c>
      <c r="D83" s="13">
        <v>6545</v>
      </c>
      <c r="E83" s="13">
        <v>0</v>
      </c>
      <c r="F83" s="12" t="str">
        <f>""</f>
        <v/>
      </c>
      <c r="G83" s="13">
        <v>0</v>
      </c>
      <c r="H83" s="14"/>
      <c r="I83" s="13">
        <v>5395</v>
      </c>
      <c r="J83" s="15"/>
      <c r="K83" s="13">
        <v>0</v>
      </c>
      <c r="L83" s="12" t="str">
        <f>""</f>
        <v/>
      </c>
      <c r="M83" s="13">
        <v>0</v>
      </c>
      <c r="N83" s="12" t="str">
        <f>""</f>
        <v/>
      </c>
      <c r="O83" s="5"/>
    </row>
    <row r="84" spans="1:15" ht="45" customHeight="1" x14ac:dyDescent="0.25">
      <c r="A84" s="7" t="s">
        <v>37</v>
      </c>
      <c r="B84" s="8" t="str">
        <f>"Четырнадцатый (№ 14)"</f>
        <v>Четырнадцатый (№ 14)</v>
      </c>
      <c r="C84" s="8" t="str">
        <f>"Борискин Вадим Дмитриевич"</f>
        <v>Борискин Вадим Дмитриевич</v>
      </c>
      <c r="D84" s="9">
        <v>3045</v>
      </c>
      <c r="E84" s="9"/>
      <c r="F84" s="8" t="str">
        <f>""</f>
        <v/>
      </c>
      <c r="G84" s="9"/>
      <c r="H84" s="10"/>
      <c r="I84" s="9">
        <v>3045</v>
      </c>
      <c r="J84" s="11"/>
      <c r="K84" s="9"/>
      <c r="L84" s="8" t="str">
        <f>""</f>
        <v/>
      </c>
      <c r="M84" s="9"/>
      <c r="N84" s="8" t="str">
        <f>""</f>
        <v/>
      </c>
      <c r="O84" s="5"/>
    </row>
    <row r="85" spans="1:15" ht="30" customHeight="1" x14ac:dyDescent="0.25">
      <c r="A85" s="6" t="s">
        <v>7</v>
      </c>
      <c r="B85" s="12" t="str">
        <f>""</f>
        <v/>
      </c>
      <c r="C85" s="12" t="str">
        <f>"Итого по кандидату"</f>
        <v>Итого по кандидату</v>
      </c>
      <c r="D85" s="13">
        <v>3045</v>
      </c>
      <c r="E85" s="13">
        <v>0</v>
      </c>
      <c r="F85" s="12" t="str">
        <f>""</f>
        <v/>
      </c>
      <c r="G85" s="13">
        <v>0</v>
      </c>
      <c r="H85" s="14"/>
      <c r="I85" s="13">
        <v>3045</v>
      </c>
      <c r="J85" s="15"/>
      <c r="K85" s="13">
        <v>0</v>
      </c>
      <c r="L85" s="12" t="str">
        <f>""</f>
        <v/>
      </c>
      <c r="M85" s="13">
        <v>0</v>
      </c>
      <c r="N85" s="12" t="str">
        <f>""</f>
        <v/>
      </c>
      <c r="O85" s="5"/>
    </row>
    <row r="86" spans="1:15" ht="45" customHeight="1" x14ac:dyDescent="0.25">
      <c r="A86" s="7" t="s">
        <v>38</v>
      </c>
      <c r="B86" s="8" t="str">
        <f>"Четырнадцатый (№ 14)"</f>
        <v>Четырнадцатый (№ 14)</v>
      </c>
      <c r="C86" s="8" t="str">
        <f>"Усачев Сергей Сергеевич"</f>
        <v>Усачев Сергей Сергеевич</v>
      </c>
      <c r="D86" s="9">
        <v>3550</v>
      </c>
      <c r="E86" s="9"/>
      <c r="F86" s="8" t="str">
        <f>""</f>
        <v/>
      </c>
      <c r="G86" s="9"/>
      <c r="H86" s="10"/>
      <c r="I86" s="9">
        <v>3550</v>
      </c>
      <c r="J86" s="11"/>
      <c r="K86" s="9"/>
      <c r="L86" s="8" t="str">
        <f>""</f>
        <v/>
      </c>
      <c r="M86" s="9"/>
      <c r="N86" s="8" t="str">
        <f>""</f>
        <v/>
      </c>
      <c r="O86" s="5"/>
    </row>
    <row r="87" spans="1:15" ht="30" customHeight="1" x14ac:dyDescent="0.25">
      <c r="A87" s="6" t="s">
        <v>7</v>
      </c>
      <c r="B87" s="12" t="str">
        <f>""</f>
        <v/>
      </c>
      <c r="C87" s="12" t="str">
        <f>"Итого по кандидату"</f>
        <v>Итого по кандидату</v>
      </c>
      <c r="D87" s="13">
        <v>3550</v>
      </c>
      <c r="E87" s="13">
        <v>0</v>
      </c>
      <c r="F87" s="12" t="str">
        <f>""</f>
        <v/>
      </c>
      <c r="G87" s="13">
        <v>0</v>
      </c>
      <c r="H87" s="14"/>
      <c r="I87" s="13">
        <v>3550</v>
      </c>
      <c r="J87" s="15"/>
      <c r="K87" s="13">
        <v>0</v>
      </c>
      <c r="L87" s="12" t="str">
        <f>""</f>
        <v/>
      </c>
      <c r="M87" s="13">
        <v>0</v>
      </c>
      <c r="N87" s="12" t="str">
        <f>""</f>
        <v/>
      </c>
      <c r="O87" s="5"/>
    </row>
    <row r="88" spans="1:15" ht="75" customHeight="1" x14ac:dyDescent="0.25">
      <c r="A88" s="6" t="s">
        <v>7</v>
      </c>
      <c r="B88" s="12" t="str">
        <f>""</f>
        <v/>
      </c>
      <c r="C88" s="12" t="str">
        <f>"Избирательный округ (Четырнадцатый (№ 14)), всего"</f>
        <v>Избирательный округ (Четырнадцатый (№ 14)), всего</v>
      </c>
      <c r="D88" s="13">
        <v>6595</v>
      </c>
      <c r="E88" s="13">
        <v>0</v>
      </c>
      <c r="F88" s="12" t="str">
        <f>""</f>
        <v/>
      </c>
      <c r="G88" s="13">
        <v>0</v>
      </c>
      <c r="H88" s="14"/>
      <c r="I88" s="13">
        <v>6595</v>
      </c>
      <c r="J88" s="15"/>
      <c r="K88" s="13">
        <v>0</v>
      </c>
      <c r="L88" s="12" t="str">
        <f>""</f>
        <v/>
      </c>
      <c r="M88" s="13">
        <v>0</v>
      </c>
      <c r="N88" s="12" t="str">
        <f>""</f>
        <v/>
      </c>
      <c r="O88" s="5"/>
    </row>
    <row r="89" spans="1:15" ht="135" customHeight="1" x14ac:dyDescent="0.25">
      <c r="A89" s="7" t="s">
        <v>39</v>
      </c>
      <c r="B89" s="8" t="str">
        <f>"Пятнадцатый (№ 15)"</f>
        <v>Пятнадцатый (№ 15)</v>
      </c>
      <c r="C89" s="8" t="str">
        <f>"Адонин Александр Геннадьевич"</f>
        <v>Адонин Александр Геннадьевич</v>
      </c>
      <c r="D89" s="9">
        <v>1500</v>
      </c>
      <c r="E89" s="9"/>
      <c r="F89" s="8" t="str">
        <f>""</f>
        <v/>
      </c>
      <c r="G89" s="9"/>
      <c r="H89" s="10"/>
      <c r="I89" s="9">
        <v>120</v>
      </c>
      <c r="J89" s="11"/>
      <c r="K89" s="9"/>
      <c r="L89" s="8" t="str">
        <f>""</f>
        <v/>
      </c>
      <c r="M89" s="9">
        <v>1380</v>
      </c>
      <c r="N89" s="8" t="str">
        <f>"Возврат из избирательного фонда  собственных средств, поступивших в установленном порядке, кандидату"</f>
        <v>Возврат из избирательного фонда  собственных средств, поступивших в установленном порядке, кандидату</v>
      </c>
      <c r="O89" s="5"/>
    </row>
    <row r="90" spans="1:15" ht="30" customHeight="1" x14ac:dyDescent="0.25">
      <c r="A90" s="6" t="s">
        <v>7</v>
      </c>
      <c r="B90" s="12" t="str">
        <f>""</f>
        <v/>
      </c>
      <c r="C90" s="12" t="str">
        <f>"Итого по кандидату"</f>
        <v>Итого по кандидату</v>
      </c>
      <c r="D90" s="13">
        <v>1500</v>
      </c>
      <c r="E90" s="13">
        <v>0</v>
      </c>
      <c r="F90" s="12" t="str">
        <f>""</f>
        <v/>
      </c>
      <c r="G90" s="13">
        <v>0</v>
      </c>
      <c r="H90" s="14"/>
      <c r="I90" s="13">
        <v>120</v>
      </c>
      <c r="J90" s="15"/>
      <c r="K90" s="13">
        <v>0</v>
      </c>
      <c r="L90" s="12" t="str">
        <f>""</f>
        <v/>
      </c>
      <c r="M90" s="13">
        <v>1380</v>
      </c>
      <c r="N90" s="12" t="str">
        <f>""</f>
        <v/>
      </c>
      <c r="O90" s="5"/>
    </row>
    <row r="91" spans="1:15" ht="45" customHeight="1" x14ac:dyDescent="0.25">
      <c r="A91" s="7" t="s">
        <v>40</v>
      </c>
      <c r="B91" s="8" t="str">
        <f>"Пятнадцатый (№ 15)"</f>
        <v>Пятнадцатый (№ 15)</v>
      </c>
      <c r="C91" s="8" t="str">
        <f>"Мирзоян Геворг Гамлетович"</f>
        <v>Мирзоян Геворг Гамлетович</v>
      </c>
      <c r="D91" s="9">
        <v>3550</v>
      </c>
      <c r="E91" s="9"/>
      <c r="F91" s="8" t="str">
        <f>""</f>
        <v/>
      </c>
      <c r="G91" s="9"/>
      <c r="H91" s="10"/>
      <c r="I91" s="9">
        <v>3550</v>
      </c>
      <c r="J91" s="11"/>
      <c r="K91" s="9"/>
      <c r="L91" s="8" t="str">
        <f>""</f>
        <v/>
      </c>
      <c r="M91" s="9"/>
      <c r="N91" s="8" t="str">
        <f>""</f>
        <v/>
      </c>
      <c r="O91" s="5"/>
    </row>
    <row r="92" spans="1:15" ht="30" customHeight="1" x14ac:dyDescent="0.25">
      <c r="A92" s="6" t="s">
        <v>7</v>
      </c>
      <c r="B92" s="12" t="str">
        <f>""</f>
        <v/>
      </c>
      <c r="C92" s="12" t="str">
        <f>"Итого по кандидату"</f>
        <v>Итого по кандидату</v>
      </c>
      <c r="D92" s="13">
        <v>3550</v>
      </c>
      <c r="E92" s="13">
        <v>0</v>
      </c>
      <c r="F92" s="12" t="str">
        <f>""</f>
        <v/>
      </c>
      <c r="G92" s="13">
        <v>0</v>
      </c>
      <c r="H92" s="14"/>
      <c r="I92" s="13">
        <v>3550</v>
      </c>
      <c r="J92" s="15"/>
      <c r="K92" s="13">
        <v>0</v>
      </c>
      <c r="L92" s="12" t="str">
        <f>""</f>
        <v/>
      </c>
      <c r="M92" s="13">
        <v>0</v>
      </c>
      <c r="N92" s="12" t="str">
        <f>""</f>
        <v/>
      </c>
      <c r="O92" s="5"/>
    </row>
    <row r="93" spans="1:15" ht="45" customHeight="1" x14ac:dyDescent="0.25">
      <c r="A93" s="7" t="s">
        <v>41</v>
      </c>
      <c r="B93" s="8" t="str">
        <f>"Пятнадцатый (№ 15)"</f>
        <v>Пятнадцатый (№ 15)</v>
      </c>
      <c r="C93" s="8" t="str">
        <f>"Пономарев Илья Сергеевич"</f>
        <v>Пономарев Илья Сергеевич</v>
      </c>
      <c r="D93" s="9">
        <v>835</v>
      </c>
      <c r="E93" s="9"/>
      <c r="F93" s="8" t="str">
        <f>""</f>
        <v/>
      </c>
      <c r="G93" s="9"/>
      <c r="H93" s="10"/>
      <c r="I93" s="9">
        <v>835</v>
      </c>
      <c r="J93" s="11"/>
      <c r="K93" s="9"/>
      <c r="L93" s="8" t="str">
        <f>""</f>
        <v/>
      </c>
      <c r="M93" s="9"/>
      <c r="N93" s="8" t="str">
        <f>""</f>
        <v/>
      </c>
      <c r="O93" s="5"/>
    </row>
    <row r="94" spans="1:15" ht="30" customHeight="1" x14ac:dyDescent="0.25">
      <c r="A94" s="6" t="s">
        <v>7</v>
      </c>
      <c r="B94" s="12" t="str">
        <f>""</f>
        <v/>
      </c>
      <c r="C94" s="12" t="str">
        <f>"Итого по кандидату"</f>
        <v>Итого по кандидату</v>
      </c>
      <c r="D94" s="13">
        <v>835</v>
      </c>
      <c r="E94" s="13">
        <v>0</v>
      </c>
      <c r="F94" s="12" t="str">
        <f>""</f>
        <v/>
      </c>
      <c r="G94" s="13">
        <v>0</v>
      </c>
      <c r="H94" s="14"/>
      <c r="I94" s="13">
        <v>835</v>
      </c>
      <c r="J94" s="15"/>
      <c r="K94" s="13">
        <v>0</v>
      </c>
      <c r="L94" s="12" t="str">
        <f>""</f>
        <v/>
      </c>
      <c r="M94" s="13">
        <v>0</v>
      </c>
      <c r="N94" s="12" t="str">
        <f>""</f>
        <v/>
      </c>
      <c r="O94" s="5"/>
    </row>
    <row r="95" spans="1:15" ht="60" customHeight="1" x14ac:dyDescent="0.25">
      <c r="A95" s="7" t="s">
        <v>42</v>
      </c>
      <c r="B95" s="8" t="str">
        <f>"Пятнадцатый (№ 15)"</f>
        <v>Пятнадцатый (№ 15)</v>
      </c>
      <c r="C95" s="8" t="str">
        <f>"Фетяско Павел Константинович"</f>
        <v>Фетяско Павел Константинович</v>
      </c>
      <c r="D95" s="9">
        <v>3045</v>
      </c>
      <c r="E95" s="9"/>
      <c r="F95" s="8" t="str">
        <f>""</f>
        <v/>
      </c>
      <c r="G95" s="9"/>
      <c r="H95" s="10"/>
      <c r="I95" s="9">
        <v>3045</v>
      </c>
      <c r="J95" s="11"/>
      <c r="K95" s="9"/>
      <c r="L95" s="8" t="str">
        <f>""</f>
        <v/>
      </c>
      <c r="M95" s="9"/>
      <c r="N95" s="8" t="str">
        <f>""</f>
        <v/>
      </c>
      <c r="O95" s="5"/>
    </row>
    <row r="96" spans="1:15" ht="30" customHeight="1" x14ac:dyDescent="0.25">
      <c r="A96" s="6" t="s">
        <v>7</v>
      </c>
      <c r="B96" s="12" t="str">
        <f>""</f>
        <v/>
      </c>
      <c r="C96" s="12" t="str">
        <f>"Итого по кандидату"</f>
        <v>Итого по кандидату</v>
      </c>
      <c r="D96" s="13">
        <v>3045</v>
      </c>
      <c r="E96" s="13">
        <v>0</v>
      </c>
      <c r="F96" s="12" t="str">
        <f>""</f>
        <v/>
      </c>
      <c r="G96" s="13">
        <v>0</v>
      </c>
      <c r="H96" s="14"/>
      <c r="I96" s="13">
        <v>3045</v>
      </c>
      <c r="J96" s="15"/>
      <c r="K96" s="13">
        <v>0</v>
      </c>
      <c r="L96" s="12" t="str">
        <f>""</f>
        <v/>
      </c>
      <c r="M96" s="13">
        <v>0</v>
      </c>
      <c r="N96" s="12" t="str">
        <f>""</f>
        <v/>
      </c>
      <c r="O96" s="5"/>
    </row>
    <row r="97" spans="1:15" ht="75" customHeight="1" x14ac:dyDescent="0.25">
      <c r="A97" s="6" t="s">
        <v>7</v>
      </c>
      <c r="B97" s="12" t="str">
        <f>""</f>
        <v/>
      </c>
      <c r="C97" s="12" t="str">
        <f>"Избирательный округ (Пятнадцатый (№ 15)), всего"</f>
        <v>Избирательный округ (Пятнадцатый (№ 15)), всего</v>
      </c>
      <c r="D97" s="13">
        <v>8930</v>
      </c>
      <c r="E97" s="13">
        <v>0</v>
      </c>
      <c r="F97" s="12" t="str">
        <f>""</f>
        <v/>
      </c>
      <c r="G97" s="13">
        <v>0</v>
      </c>
      <c r="H97" s="14"/>
      <c r="I97" s="13">
        <v>7550</v>
      </c>
      <c r="J97" s="15"/>
      <c r="K97" s="13">
        <v>0</v>
      </c>
      <c r="L97" s="12" t="str">
        <f>""</f>
        <v/>
      </c>
      <c r="M97" s="13">
        <v>1380</v>
      </c>
      <c r="N97" s="12" t="str">
        <f>""</f>
        <v/>
      </c>
      <c r="O97" s="5"/>
    </row>
    <row r="98" spans="1:15" ht="45" customHeight="1" x14ac:dyDescent="0.25">
      <c r="A98" s="7" t="s">
        <v>43</v>
      </c>
      <c r="B98" s="8" t="str">
        <f>"Шестнадцатый (№ 16)"</f>
        <v>Шестнадцатый (№ 16)</v>
      </c>
      <c r="C98" s="8" t="str">
        <f>"Горбунов Иван Андреевич"</f>
        <v>Горбунов Иван Андреевич</v>
      </c>
      <c r="D98" s="9">
        <v>1000</v>
      </c>
      <c r="E98" s="9"/>
      <c r="F98" s="8" t="str">
        <f>""</f>
        <v/>
      </c>
      <c r="G98" s="9"/>
      <c r="H98" s="10"/>
      <c r="I98" s="9">
        <v>460</v>
      </c>
      <c r="J98" s="11"/>
      <c r="K98" s="9"/>
      <c r="L98" s="8" t="str">
        <f>""</f>
        <v/>
      </c>
      <c r="M98" s="9"/>
      <c r="N98" s="8" t="str">
        <f>""</f>
        <v/>
      </c>
      <c r="O98" s="5"/>
    </row>
    <row r="99" spans="1:15" ht="30" customHeight="1" x14ac:dyDescent="0.25">
      <c r="A99" s="6" t="s">
        <v>7</v>
      </c>
      <c r="B99" s="12" t="str">
        <f>""</f>
        <v/>
      </c>
      <c r="C99" s="12" t="str">
        <f>"Итого по кандидату"</f>
        <v>Итого по кандидату</v>
      </c>
      <c r="D99" s="13">
        <v>1000</v>
      </c>
      <c r="E99" s="13">
        <v>0</v>
      </c>
      <c r="F99" s="12" t="str">
        <f>""</f>
        <v/>
      </c>
      <c r="G99" s="13">
        <v>0</v>
      </c>
      <c r="H99" s="14"/>
      <c r="I99" s="13">
        <v>460</v>
      </c>
      <c r="J99" s="15"/>
      <c r="K99" s="13">
        <v>0</v>
      </c>
      <c r="L99" s="12" t="str">
        <f>""</f>
        <v/>
      </c>
      <c r="M99" s="13">
        <v>0</v>
      </c>
      <c r="N99" s="12" t="str">
        <f>""</f>
        <v/>
      </c>
      <c r="O99" s="5"/>
    </row>
    <row r="100" spans="1:15" ht="60" customHeight="1" x14ac:dyDescent="0.25">
      <c r="A100" s="7" t="s">
        <v>44</v>
      </c>
      <c r="B100" s="8" t="str">
        <f>"Шестнадцатый (№ 16)"</f>
        <v>Шестнадцатый (№ 16)</v>
      </c>
      <c r="C100" s="8" t="str">
        <f>"Москаев Николай Александрович"</f>
        <v>Москаев Николай Александрович</v>
      </c>
      <c r="D100" s="9">
        <v>3045</v>
      </c>
      <c r="E100" s="9"/>
      <c r="F100" s="8" t="str">
        <f>""</f>
        <v/>
      </c>
      <c r="G100" s="9"/>
      <c r="H100" s="10"/>
      <c r="I100" s="9">
        <v>3045</v>
      </c>
      <c r="J100" s="11"/>
      <c r="K100" s="9"/>
      <c r="L100" s="8" t="str">
        <f>""</f>
        <v/>
      </c>
      <c r="M100" s="9"/>
      <c r="N100" s="8" t="str">
        <f>""</f>
        <v/>
      </c>
      <c r="O100" s="5"/>
    </row>
    <row r="101" spans="1:15" ht="30" customHeight="1" x14ac:dyDescent="0.25">
      <c r="A101" s="6" t="s">
        <v>7</v>
      </c>
      <c r="B101" s="12" t="str">
        <f>""</f>
        <v/>
      </c>
      <c r="C101" s="12" t="str">
        <f>"Итого по кандидату"</f>
        <v>Итого по кандидату</v>
      </c>
      <c r="D101" s="13">
        <v>3045</v>
      </c>
      <c r="E101" s="13">
        <v>0</v>
      </c>
      <c r="F101" s="12" t="str">
        <f>""</f>
        <v/>
      </c>
      <c r="G101" s="13">
        <v>0</v>
      </c>
      <c r="H101" s="14"/>
      <c r="I101" s="13">
        <v>3045</v>
      </c>
      <c r="J101" s="15"/>
      <c r="K101" s="13">
        <v>0</v>
      </c>
      <c r="L101" s="12" t="str">
        <f>""</f>
        <v/>
      </c>
      <c r="M101" s="13">
        <v>0</v>
      </c>
      <c r="N101" s="12" t="str">
        <f>""</f>
        <v/>
      </c>
      <c r="O101" s="5"/>
    </row>
    <row r="102" spans="1:15" ht="75" customHeight="1" x14ac:dyDescent="0.25">
      <c r="A102" s="6" t="s">
        <v>7</v>
      </c>
      <c r="B102" s="12" t="str">
        <f>""</f>
        <v/>
      </c>
      <c r="C102" s="12" t="str">
        <f>"Избирательный округ (Шестнадцатый (№ 16)), всего"</f>
        <v>Избирательный округ (Шестнадцатый (№ 16)), всего</v>
      </c>
      <c r="D102" s="13">
        <v>4045</v>
      </c>
      <c r="E102" s="13">
        <v>0</v>
      </c>
      <c r="F102" s="12" t="str">
        <f>""</f>
        <v/>
      </c>
      <c r="G102" s="13">
        <v>0</v>
      </c>
      <c r="H102" s="14"/>
      <c r="I102" s="13">
        <v>3505</v>
      </c>
      <c r="J102" s="15"/>
      <c r="K102" s="13">
        <v>0</v>
      </c>
      <c r="L102" s="12" t="str">
        <f>""</f>
        <v/>
      </c>
      <c r="M102" s="13">
        <v>0</v>
      </c>
      <c r="N102" s="12" t="str">
        <f>""</f>
        <v/>
      </c>
      <c r="O102" s="5"/>
    </row>
    <row r="103" spans="1:15" ht="135" customHeight="1" x14ac:dyDescent="0.25">
      <c r="A103" s="7" t="s">
        <v>45</v>
      </c>
      <c r="B103" s="8" t="str">
        <f>"Семнадцатый (№ 17)"</f>
        <v>Семнадцатый (№ 17)</v>
      </c>
      <c r="C103" s="8" t="str">
        <f>"Семенов Кирилл Романович"</f>
        <v>Семенов Кирилл Романович</v>
      </c>
      <c r="D103" s="9">
        <v>500</v>
      </c>
      <c r="E103" s="9"/>
      <c r="F103" s="8" t="str">
        <f>""</f>
        <v/>
      </c>
      <c r="G103" s="9"/>
      <c r="H103" s="10"/>
      <c r="I103" s="9">
        <v>225</v>
      </c>
      <c r="J103" s="11"/>
      <c r="K103" s="9"/>
      <c r="L103" s="8" t="str">
        <f>""</f>
        <v/>
      </c>
      <c r="M103" s="9">
        <v>275</v>
      </c>
      <c r="N103" s="8" t="str">
        <f>"Возврат из избирательного фонда  собственных средств, поступивших в установленном порядке, кандидату"</f>
        <v>Возврат из избирательного фонда  собственных средств, поступивших в установленном порядке, кандидату</v>
      </c>
      <c r="O103" s="5"/>
    </row>
    <row r="104" spans="1:15" ht="30" customHeight="1" x14ac:dyDescent="0.25">
      <c r="A104" s="6" t="s">
        <v>7</v>
      </c>
      <c r="B104" s="12" t="str">
        <f>""</f>
        <v/>
      </c>
      <c r="C104" s="12" t="str">
        <f>"Итого по кандидату"</f>
        <v>Итого по кандидату</v>
      </c>
      <c r="D104" s="13">
        <v>500</v>
      </c>
      <c r="E104" s="13">
        <v>0</v>
      </c>
      <c r="F104" s="12" t="str">
        <f>""</f>
        <v/>
      </c>
      <c r="G104" s="13">
        <v>0</v>
      </c>
      <c r="H104" s="14"/>
      <c r="I104" s="13">
        <v>225</v>
      </c>
      <c r="J104" s="15"/>
      <c r="K104" s="13">
        <v>0</v>
      </c>
      <c r="L104" s="12" t="str">
        <f>""</f>
        <v/>
      </c>
      <c r="M104" s="13">
        <v>275</v>
      </c>
      <c r="N104" s="12" t="str">
        <f>""</f>
        <v/>
      </c>
      <c r="O104" s="5"/>
    </row>
    <row r="105" spans="1:15" ht="45" customHeight="1" x14ac:dyDescent="0.25">
      <c r="A105" s="7" t="s">
        <v>46</v>
      </c>
      <c r="B105" s="8" t="str">
        <f>"Семнадцатый (№ 17)"</f>
        <v>Семнадцатый (№ 17)</v>
      </c>
      <c r="C105" s="8" t="str">
        <f>"Щенёв Виталий Иванович"</f>
        <v>Щенёв Виталий Иванович</v>
      </c>
      <c r="D105" s="9">
        <v>3045</v>
      </c>
      <c r="E105" s="9"/>
      <c r="F105" s="8" t="str">
        <f>""</f>
        <v/>
      </c>
      <c r="G105" s="9"/>
      <c r="H105" s="10"/>
      <c r="I105" s="9">
        <v>3045</v>
      </c>
      <c r="J105" s="11"/>
      <c r="K105" s="9"/>
      <c r="L105" s="8" t="str">
        <f>""</f>
        <v/>
      </c>
      <c r="M105" s="9"/>
      <c r="N105" s="8" t="str">
        <f>""</f>
        <v/>
      </c>
      <c r="O105" s="5"/>
    </row>
    <row r="106" spans="1:15" ht="30" customHeight="1" x14ac:dyDescent="0.25">
      <c r="A106" s="6" t="s">
        <v>7</v>
      </c>
      <c r="B106" s="12" t="str">
        <f>""</f>
        <v/>
      </c>
      <c r="C106" s="12" t="str">
        <f>"Итого по кандидату"</f>
        <v>Итого по кандидату</v>
      </c>
      <c r="D106" s="13">
        <v>3045</v>
      </c>
      <c r="E106" s="13">
        <v>0</v>
      </c>
      <c r="F106" s="12" t="str">
        <f>""</f>
        <v/>
      </c>
      <c r="G106" s="13">
        <v>0</v>
      </c>
      <c r="H106" s="14"/>
      <c r="I106" s="13">
        <v>3045</v>
      </c>
      <c r="J106" s="15"/>
      <c r="K106" s="13">
        <v>0</v>
      </c>
      <c r="L106" s="12" t="str">
        <f>""</f>
        <v/>
      </c>
      <c r="M106" s="13">
        <v>0</v>
      </c>
      <c r="N106" s="12" t="str">
        <f>""</f>
        <v/>
      </c>
      <c r="O106" s="5"/>
    </row>
    <row r="107" spans="1:15" ht="75" customHeight="1" x14ac:dyDescent="0.25">
      <c r="A107" s="6" t="s">
        <v>7</v>
      </c>
      <c r="B107" s="12" t="str">
        <f>""</f>
        <v/>
      </c>
      <c r="C107" s="12" t="str">
        <f>"Избирательный округ (Семнадцатый (№ 17)), всего"</f>
        <v>Избирательный округ (Семнадцатый (№ 17)), всего</v>
      </c>
      <c r="D107" s="13">
        <v>3545</v>
      </c>
      <c r="E107" s="13">
        <v>0</v>
      </c>
      <c r="F107" s="12" t="str">
        <f>""</f>
        <v/>
      </c>
      <c r="G107" s="13">
        <v>0</v>
      </c>
      <c r="H107" s="14"/>
      <c r="I107" s="13">
        <v>3270</v>
      </c>
      <c r="J107" s="15"/>
      <c r="K107" s="13">
        <v>0</v>
      </c>
      <c r="L107" s="12" t="str">
        <f>""</f>
        <v/>
      </c>
      <c r="M107" s="13">
        <v>275</v>
      </c>
      <c r="N107" s="12" t="str">
        <f>""</f>
        <v/>
      </c>
      <c r="O107" s="5"/>
    </row>
    <row r="108" spans="1:15" x14ac:dyDescent="0.25">
      <c r="A108" s="6" t="s">
        <v>7</v>
      </c>
      <c r="B108" s="12" t="str">
        <f>""</f>
        <v/>
      </c>
      <c r="C108" s="12" t="str">
        <f>"Итого"</f>
        <v>Итого</v>
      </c>
      <c r="D108" s="13">
        <v>116550</v>
      </c>
      <c r="E108" s="13">
        <v>0</v>
      </c>
      <c r="F108" s="12" t="str">
        <f>""</f>
        <v/>
      </c>
      <c r="G108" s="13">
        <v>0</v>
      </c>
      <c r="H108" s="14">
        <v>0</v>
      </c>
      <c r="I108" s="13">
        <v>96732.5</v>
      </c>
      <c r="J108" s="15"/>
      <c r="K108" s="13">
        <v>0</v>
      </c>
      <c r="L108" s="12" t="str">
        <f>""</f>
        <v/>
      </c>
      <c r="M108" s="13">
        <v>3505</v>
      </c>
      <c r="N108" s="12" t="str">
        <f>""</f>
        <v/>
      </c>
      <c r="O108" s="5"/>
    </row>
    <row r="109" spans="1:15" x14ac:dyDescent="0.25">
      <c r="O109" s="5"/>
    </row>
  </sheetData>
  <mergeCells count="19">
    <mergeCell ref="A2:N2"/>
    <mergeCell ref="A3:N3"/>
    <mergeCell ref="A6:A9"/>
    <mergeCell ref="B6:B9"/>
    <mergeCell ref="C6:C9"/>
    <mergeCell ref="D6:H6"/>
    <mergeCell ref="I6:L6"/>
    <mergeCell ref="M6:N6"/>
    <mergeCell ref="D7:D9"/>
    <mergeCell ref="E7:H7"/>
    <mergeCell ref="I7:I9"/>
    <mergeCell ref="J7:L7"/>
    <mergeCell ref="M7:M9"/>
    <mergeCell ref="N7:N9"/>
    <mergeCell ref="E8:F8"/>
    <mergeCell ref="G8:H8"/>
    <mergeCell ref="J8:J9"/>
    <mergeCell ref="K8:K9"/>
    <mergeCell ref="L8:L9"/>
  </mergeCells>
  <pageMargins left="0.34722222222222221" right="0.1388888888888889" top="0.1388888888888889" bottom="0.1388888888888889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дом</cp:lastModifiedBy>
  <cp:lastPrinted>2020-09-03T11:46:18Z</cp:lastPrinted>
  <dcterms:created xsi:type="dcterms:W3CDTF">2020-09-03T11:40:48Z</dcterms:created>
  <dcterms:modified xsi:type="dcterms:W3CDTF">2020-09-03T11:47:02Z</dcterms:modified>
</cp:coreProperties>
</file>